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8790" tabRatio="713" activeTab="3"/>
  </bookViews>
  <sheets>
    <sheet name="a+s+r" sheetId="1" r:id="rId1"/>
    <sheet name="sales" sheetId="2" r:id="rId2"/>
    <sheet name="red+assets" sheetId="3" r:id="rId3"/>
    <sheet name="AAUM" sheetId="4" r:id="rId4"/>
  </sheets>
  <definedNames>
    <definedName name="_xlnm.Print_Area" localSheetId="0">'a+s+r'!$A$1:$L$52</definedName>
    <definedName name="_xlnm.Print_Area" localSheetId="2">'red+assets'!$A$1:$H$41</definedName>
    <definedName name="_xlnm.Print_Area" localSheetId="1">'sales'!$A$1:$M$55</definedName>
  </definedNames>
  <calcPr fullCalcOnLoad="1"/>
</workbook>
</file>

<file path=xl/sharedStrings.xml><?xml version="1.0" encoding="utf-8"?>
<sst xmlns="http://schemas.openxmlformats.org/spreadsheetml/2006/main" count="286" uniqueCount="175">
  <si>
    <t>Figures for corresponding period of previous year</t>
  </si>
  <si>
    <t>Interval Fund</t>
  </si>
  <si>
    <t>Notes:</t>
  </si>
  <si>
    <t>2.2   EXISTING SCHEMES</t>
  </si>
  <si>
    <t>@ Less than 1 %.</t>
  </si>
  <si>
    <t xml:space="preserve">2.3  TOTAL OF ALL SCHEMES </t>
  </si>
  <si>
    <t>IV</t>
  </si>
  <si>
    <t xml:space="preserve">*NEW SCHEMES LAUNCHED : </t>
  </si>
  <si>
    <t>A</t>
  </si>
  <si>
    <t>B</t>
  </si>
  <si>
    <t>C</t>
  </si>
  <si>
    <t>PRIVATE SECTOR</t>
  </si>
  <si>
    <t>CATEGORY</t>
  </si>
  <si>
    <t>SALES - ALL SCHEMES</t>
  </si>
  <si>
    <t>From Existing Schemes</t>
  </si>
  <si>
    <t>Total for the month</t>
  </si>
  <si>
    <t>No.</t>
  </si>
  <si>
    <t>Amount</t>
  </si>
  <si>
    <t>I</t>
  </si>
  <si>
    <t>II</t>
  </si>
  <si>
    <t>III</t>
  </si>
  <si>
    <t>Table 3:-</t>
  </si>
  <si>
    <t>TOTAL</t>
  </si>
  <si>
    <t>Table 4:-</t>
  </si>
  <si>
    <t>No.of Schemes</t>
  </si>
  <si>
    <t>Sales</t>
  </si>
  <si>
    <t>Redemption</t>
  </si>
  <si>
    <t>% to Total</t>
  </si>
  <si>
    <t>No. of Schemes</t>
  </si>
  <si>
    <t>Fund of Funds</t>
  </si>
  <si>
    <t>From New Schemes #</t>
  </si>
  <si>
    <t xml:space="preserve">BANK SPONSORED </t>
  </si>
  <si>
    <t>Open End</t>
  </si>
  <si>
    <t>Close End</t>
  </si>
  <si>
    <t>For the month</t>
  </si>
  <si>
    <t>GRAND TOTAL  (A+B+C)</t>
  </si>
  <si>
    <t xml:space="preserve">         </t>
  </si>
  <si>
    <t>TOTAL 'A'  (I+II+III)</t>
  </si>
  <si>
    <t xml:space="preserve">JOINT VENTURES - PREDOMINANTLY FOREIGN (1) </t>
  </si>
  <si>
    <t>CLOSE END INCOME :</t>
  </si>
  <si>
    <t>Average Assets under Management for the Month</t>
  </si>
  <si>
    <t>INSTITUTIONS</t>
  </si>
  <si>
    <r>
      <t xml:space="preserve">             CATEGORY &amp; TYPE WISE</t>
    </r>
    <r>
      <rPr>
        <i/>
        <sz val="13"/>
        <rFont val="Arial"/>
        <family val="2"/>
      </rPr>
      <t xml:space="preserve">                                              </t>
    </r>
  </si>
  <si>
    <t>BANK SPONSORED</t>
  </si>
  <si>
    <t>JOINT VENTURES - PREDOMINANTLY INDIAN</t>
  </si>
  <si>
    <t>JOINT VENTURES - PREDOMINANTLY FOREIGN</t>
  </si>
  <si>
    <t>OTHERS</t>
  </si>
  <si>
    <t>INDIAN</t>
  </si>
  <si>
    <t>FOREIGN</t>
  </si>
  <si>
    <t>TOTAL (A+B+C)</t>
  </si>
  <si>
    <t>Gilt</t>
  </si>
  <si>
    <t>Balanced</t>
  </si>
  <si>
    <t>Gold ETF</t>
  </si>
  <si>
    <t>Other ETFs</t>
  </si>
  <si>
    <t>Infrastructure Debt Fund</t>
  </si>
  <si>
    <t>REDEMPTIONS - ALL SCHEMES</t>
  </si>
  <si>
    <t>Table 5:-</t>
  </si>
  <si>
    <t xml:space="preserve">                                                              2.1   *NEW SCHEMES LAUNCHED    (ALLOTMENT COMPLETED)                                           </t>
  </si>
  <si>
    <r>
      <t xml:space="preserve">                          CATEGORY &amp; TYPE WISE  </t>
    </r>
    <r>
      <rPr>
        <i/>
        <sz val="13"/>
        <rFont val="Arial"/>
        <family val="2"/>
      </rPr>
      <t xml:space="preserve">                                     </t>
    </r>
  </si>
  <si>
    <r>
      <t xml:space="preserve">  (</t>
    </r>
    <r>
      <rPr>
        <b/>
        <sz val="13"/>
        <rFont val="Rupee Foradian"/>
        <family val="2"/>
      </rPr>
      <t>`</t>
    </r>
    <r>
      <rPr>
        <b/>
        <sz val="13"/>
        <rFont val="Arial"/>
        <family val="2"/>
      </rPr>
      <t xml:space="preserve"> in Crore)</t>
    </r>
  </si>
  <si>
    <r>
      <t xml:space="preserve">  (</t>
    </r>
    <r>
      <rPr>
        <b/>
        <sz val="13"/>
        <rFont val="Rupee Foradian"/>
        <family val="2"/>
      </rPr>
      <t xml:space="preserve">` </t>
    </r>
    <r>
      <rPr>
        <b/>
        <sz val="13"/>
        <rFont val="Arial"/>
        <family val="2"/>
      </rPr>
      <t>in Crore)</t>
    </r>
  </si>
  <si>
    <t>JOINT VENTURES - OTHERS</t>
  </si>
  <si>
    <t>V</t>
  </si>
  <si>
    <t>TOTAL 'C' (I+II+III+IV+V)</t>
  </si>
  <si>
    <t xml:space="preserve">JOINT VENTURES - OTHERS (1) </t>
  </si>
  <si>
    <t>Note :</t>
  </si>
  <si>
    <t>@</t>
  </si>
  <si>
    <t>One Indiabulls Centre, Tower 2, Wing B, 701, 7th Floor, 841 Senapati Bapat Marg, Elphinstone Road, Mumbai 400013.* Tel. (022) 43346700 (32 lines) * Fax. (022) 43346722 * Website: http://www.amfiindia.com</t>
  </si>
  <si>
    <t>2  # Only New Schemes where allotment is completed.</t>
  </si>
  <si>
    <t>1  Data is provisional &amp; hence subject to revision.</t>
  </si>
  <si>
    <t>INDIAN (2)</t>
  </si>
  <si>
    <t xml:space="preserve">TOTAL 'B' </t>
  </si>
  <si>
    <r>
      <t xml:space="preserve">  (</t>
    </r>
    <r>
      <rPr>
        <b/>
        <sz val="16"/>
        <rFont val="Rupee Foradian"/>
        <family val="2"/>
      </rPr>
      <t>`</t>
    </r>
    <r>
      <rPr>
        <b/>
        <sz val="16"/>
        <rFont val="Arial"/>
        <family val="2"/>
      </rPr>
      <t xml:space="preserve"> in Crore)</t>
    </r>
  </si>
  <si>
    <t xml:space="preserve">FOREIGN (4) </t>
  </si>
  <si>
    <t xml:space="preserve">JOINT VENTURES - PREDOMINANTLY FOREIGN (2) </t>
  </si>
  <si>
    <t>CLOSE END  EQUITY :</t>
  </si>
  <si>
    <r>
      <t xml:space="preserve">  (₹</t>
    </r>
    <r>
      <rPr>
        <sz val="10"/>
        <rFont val="Rupee Foradian"/>
        <family val="2"/>
      </rPr>
      <t xml:space="preserve"> </t>
    </r>
    <r>
      <rPr>
        <sz val="10"/>
        <rFont val="Arial"/>
        <family val="2"/>
      </rPr>
      <t>in Crore)</t>
    </r>
  </si>
  <si>
    <t>TABLE 6:-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</si>
  <si>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in crore)</t>
    </r>
  </si>
  <si>
    <t>Sr. No.</t>
  </si>
  <si>
    <t>Name of the Asset Management Company</t>
  </si>
  <si>
    <t>Average Assets Under Management for the quarter</t>
  </si>
  <si>
    <t>(ii)</t>
  </si>
  <si>
    <t>(i)</t>
  </si>
  <si>
    <t>BNP Paribas Asset Management India Private Limited</t>
  </si>
  <si>
    <t>BOI AXA Investment Managers Private Limited</t>
  </si>
  <si>
    <t>Franklin Templeton Asset Management (India) Private Ltd.</t>
  </si>
  <si>
    <t>Canara Robeco Asset Management Company Limited</t>
  </si>
  <si>
    <t>Invesco Asset Management (India) Private Limited</t>
  </si>
  <si>
    <t>SBI Funds Management Private Limited</t>
  </si>
  <si>
    <t>Mirae Asset Global Investments (India) Pvt. Ltd.</t>
  </si>
  <si>
    <t>TOTAL …………………………... A (i)</t>
  </si>
  <si>
    <t>TOTAL …………………………... C (ii)</t>
  </si>
  <si>
    <t>(iii)</t>
  </si>
  <si>
    <t>Baroda Pioneer Asset Management Company Limited</t>
  </si>
  <si>
    <t>Aditya Birla Sun Life Asset Management Company Limited</t>
  </si>
  <si>
    <t>TOTAL …………………………... A (ii)</t>
  </si>
  <si>
    <t>Axis Asset Management Company Ltd.</t>
  </si>
  <si>
    <t>HDFC Asset Management Company Limited</t>
  </si>
  <si>
    <t>IDBI Asset Management Ltd.</t>
  </si>
  <si>
    <t>ICICI Prudential Asset Mgmt. Company Limited</t>
  </si>
  <si>
    <t>Union Asset Management Company Private Limited</t>
  </si>
  <si>
    <t>IDFC Asset Management Company Limited</t>
  </si>
  <si>
    <t>UTI Asset Management Company Ltd.</t>
  </si>
  <si>
    <t>Reliance Nippon Life Asset Management Limited</t>
  </si>
  <si>
    <t>TOTAL …………………………... A (iii)</t>
  </si>
  <si>
    <t>TOTAL …………………………...  C (iii)</t>
  </si>
  <si>
    <t>TOTAL ……………………………. A (i+ii+iii)</t>
  </si>
  <si>
    <t>(iv)</t>
  </si>
  <si>
    <t xml:space="preserve">INSTITUTIONS </t>
  </si>
  <si>
    <t xml:space="preserve">HSBC Asset Management (India) Private Ltd. </t>
  </si>
  <si>
    <t>Principal Pnb Asset Management Co.Pvt. Ltd.</t>
  </si>
  <si>
    <t>IIFCL Asset Management Co. Ltd.</t>
  </si>
  <si>
    <t>TOTAL …………………………...  C (iv)</t>
  </si>
  <si>
    <t xml:space="preserve">LIC Mutual Fund Asset Management Limited </t>
  </si>
  <si>
    <t>TOTAL …………………………... B</t>
  </si>
  <si>
    <t>(v)</t>
  </si>
  <si>
    <t>DHFL Pramerica Asset Managers Private Limited</t>
  </si>
  <si>
    <t>TOTAL …………………………….C (v)</t>
  </si>
  <si>
    <t>Edelweiss Asset Management Limited</t>
  </si>
  <si>
    <t>TOTAL ……………………………. C (i+ii+iii+iv+v)</t>
  </si>
  <si>
    <t>IL&amp;FS Infra Asset Management Limited</t>
  </si>
  <si>
    <t>IIFL Asset Management Ltd.</t>
  </si>
  <si>
    <t>Indiabulls Asset Management Company Ltd.</t>
  </si>
  <si>
    <t>JM Financial Asset Management Limited</t>
  </si>
  <si>
    <t>Kotak Mahindra Asset Management Company Limited</t>
  </si>
  <si>
    <t>L&amp;T Investment Management Limited</t>
  </si>
  <si>
    <t>Mahindra Asset Management Company Pvt. Ltd.</t>
  </si>
  <si>
    <t>Motilal Oswal Asset Management Company Limited</t>
  </si>
  <si>
    <t>PPFAS Asset Management Pvt. Ltd.</t>
  </si>
  <si>
    <t>Quantum Asset Management Company Private Limited</t>
  </si>
  <si>
    <t>Sahara Asset Management Company Private Limited</t>
  </si>
  <si>
    <t>Shriram Asset Management Co. Ltd.</t>
  </si>
  <si>
    <t>Sundaram  Asset Management Company Limited</t>
  </si>
  <si>
    <t>Tata  Asset Management Limited</t>
  </si>
  <si>
    <t>Taurus Asset Management Company Limited</t>
  </si>
  <si>
    <t>TOTAL …………………………... C (i)</t>
  </si>
  <si>
    <t>Essel Finance AMC Limited</t>
  </si>
  <si>
    <t>1. Fund of Funds is a scheme wherein the assets are invested in the existing schemes of mutual funds and hence, the figures   indicated herein are included in  tables 1 to 4. Data on fund of funds is given for information only.</t>
  </si>
  <si>
    <t>Income</t>
  </si>
  <si>
    <t>ELSS - Equity</t>
  </si>
  <si>
    <t>VOLUME    XVIII</t>
  </si>
  <si>
    <t>Equity Schemes (Excluding Arbitrage Funds)</t>
  </si>
  <si>
    <t>Arbitrage Funds</t>
  </si>
  <si>
    <t>Liquid/ Money Market</t>
  </si>
  <si>
    <t>Fund of Funds Investing Overseas</t>
  </si>
  <si>
    <t xml:space="preserve">ASSOCIATION OF MUTUAL FUNDS IN INDIA </t>
  </si>
  <si>
    <t>Net Inflow / (Outflow)
For the Year to Date
Current Year</t>
  </si>
  <si>
    <t>Net Inflow / (Outflow)
For the Year to Date
Previous Year</t>
  </si>
  <si>
    <t>Net Inflow / (Outflow)
For the Month</t>
  </si>
  <si>
    <t xml:space="preserve">JOINT VENTURES - PREDOMINANTLY INDIAN (4) </t>
  </si>
  <si>
    <t xml:space="preserve">OTHERS (2) </t>
  </si>
  <si>
    <t>Quant Money Managers Limited</t>
  </si>
  <si>
    <t>AVERAGE ASSETS UNDER MANAGEMENT     FOR THE QUARTER              JULY - SEPTEMBER 2018</t>
  </si>
  <si>
    <t>Average Assets Under Management for the quarter - JULY - September 2018</t>
  </si>
  <si>
    <t>OPEN END  OTHER ETFs :</t>
  </si>
  <si>
    <t>OPEN END EQUITY :</t>
  </si>
  <si>
    <t>OPEN END INCOME :</t>
  </si>
  <si>
    <t>DSP Investment Managers Private Limited</t>
  </si>
  <si>
    <t xml:space="preserve">JOINT VENTURES - PREDOMINANTLY INDIAN (5) </t>
  </si>
  <si>
    <t xml:space="preserve">INDIAN (20) </t>
  </si>
  <si>
    <t>ISSUE VI</t>
  </si>
  <si>
    <t xml:space="preserve">                                                                                                   TABLE 1:- MUTUAL FUND DATA FOR THE MONTH - SEPTEMBER 2018                                                                                                                                </t>
  </si>
  <si>
    <t>Released on 08.10.2018</t>
  </si>
  <si>
    <t>Cumulative                      April 2018                            to                                 September 2018</t>
  </si>
  <si>
    <t xml:space="preserve">                           TABLE 2:-  SALES DURING THE MONTH OF SEPTEMBER 2018 - TYPE AND CATEGORY WISE</t>
  </si>
  <si>
    <t>REDEMPTIONS / REPURCHASES DURING THE MONTH OF SEPTEMBER 2018</t>
  </si>
  <si>
    <t xml:space="preserve">ASSETS UNDER MANAGEMENT AS ON SEPTEMBER 30, 2018 </t>
  </si>
  <si>
    <t xml:space="preserve">                             DATA ON FUND OF FUNDS (DOMESTIC) - SEPTEMBER 2018                             </t>
  </si>
  <si>
    <t>Assets under Management 
as on 
September 30, 2018</t>
  </si>
  <si>
    <t>Axis Ultra Short Term Fund; DSP Corporate Bond Fund; HDFC Ultra Short Term Fund; Indiabulls Savings Fund and Sundaram Money Market Fund</t>
  </si>
  <si>
    <t>BNP Paribas India Consumption Fund; Motilal Oswal Equity Hybrid Fund (MOFEH); Shriram Multicap Fund; Sundaram Services Fund and Tata Multicap Fund</t>
  </si>
  <si>
    <t>ICICI Prudential Liquid ETF and SBI ETF Sensex Next 50</t>
  </si>
  <si>
    <t>Reliance India Opportunities Fund - Series A; Sundaram Emerging Small Cap Series VI and Series VII</t>
  </si>
  <si>
    <t>Aditya Birla Sun Life Fixed Term Plan - Series RA (1100 days), Series RC (1295 days), Series RD (1293 days) and Series RE (1100 days); Axis Fixed Term Plan - Series 96 (1124 Days) and Series 97 (1116 Days); Franklin India FMPs - Series 4 - Plan D (1098 days) and Plan E (1098 days); HDFC FMP 91D August 2018 (1) - Series 42, 1122D August 2018 (1) - Series 42, 1487D August 2018 (1) - Series 42, 1115D September 2018 (1) - Series 42, 1372D September 2018 (1) - Series 42 and 1381D September 2018 (1) - Series 42; ICICI Prudential FMP Series 83 - 1101 Days Plan Z, Series 84 - 1101 Days Plan A, 1103 Days Plan C, 1293 Days Plan D and 168 Days Plan G; Invesco India FMP - Series 32 - Plan E, Series 33 - Plan A and Plan B; Kotak FMP Series 245, Series 246 and Series 247; L&amp;T FMP Series XVII - Plan C (1114 Days) and Series XVIII - Plan A (1104 Days); Reliance Fixed Horizon Fund - XXXIX - Series 2, Series 3, Series 4, Series 5, Series 6 and Series 7; SBI Debt Fund Series C - 24 (1100 Days) and  C - 25 (1100 Days); Tata FMP Series 55 Scheme I and Scheme J, Series 56 Scheme A and Scheme B; UTI Fixed Term Income Fund Series XXX - III (1106 Days) and V (1135 Days)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</si>
</sst>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&quot;R&quot;\ * #,##0.00_ ;_ &quot;R&quot;\ * \-#,##0.00_ ;_ &quot;R&quot;\ * &quot;-&quot;??_ ;_ @_ "/>
    <numFmt numFmtId="184" formatCode="_(* #,##0_);_(* \(#,##0\);_(* &quot;-&quot;??_);_(@_)"/>
    <numFmt numFmtId="185" formatCode="\-"/>
    <numFmt numFmtId="186" formatCode="0.0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"/>
    <numFmt numFmtId="192" formatCode="0.00000"/>
    <numFmt numFmtId="193" formatCode="0.0000"/>
    <numFmt numFmtId="194" formatCode="0_);\(0\)"/>
    <numFmt numFmtId="195" formatCode="_(* #,##0.000_);_(* \(#,##0.000\);_(* &quot;-&quot;??_);_(@_)"/>
    <numFmt numFmtId="196" formatCode="_(* #,##0.0000_);_(* \(#,##0.0000\);_(* &quot;-&quot;??_);_(@_)"/>
    <numFmt numFmtId="197" formatCode="#,##0.0"/>
    <numFmt numFmtId="198" formatCode="[$€-2]\ #,##0.00_);[Red]\([$€-2]\ #,##0.00\)"/>
    <numFmt numFmtId="199" formatCode="0.000000"/>
    <numFmt numFmtId="200" formatCode="0.00000000"/>
    <numFmt numFmtId="201" formatCode="0.0000000"/>
  </numFmts>
  <fonts count="71">
    <font>
      <sz val="10"/>
      <name val="Arial"/>
      <family val="0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48"/>
      <name val="Arial"/>
      <family val="2"/>
    </font>
    <font>
      <b/>
      <i/>
      <sz val="15"/>
      <name val="Monotype Corsiva"/>
      <family val="4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3"/>
      <name val="Rupee Foradian"/>
      <family val="2"/>
    </font>
    <font>
      <b/>
      <sz val="16"/>
      <name val="Arial"/>
      <family val="2"/>
    </font>
    <font>
      <b/>
      <i/>
      <sz val="13.5"/>
      <name val="Monotype Corsiva"/>
      <family val="4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8"/>
      <color indexed="9"/>
      <name val="Arial"/>
      <family val="2"/>
    </font>
    <font>
      <b/>
      <sz val="16"/>
      <name val="Rupee Foradian"/>
      <family val="2"/>
    </font>
    <font>
      <sz val="16"/>
      <color indexed="8"/>
      <name val="Times New Roman"/>
      <family val="1"/>
    </font>
    <font>
      <sz val="10"/>
      <name val="Rupee Foradian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 quotePrefix="1">
      <alignment/>
    </xf>
    <xf numFmtId="1" fontId="2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1" fontId="5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4" fontId="5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84" fontId="5" fillId="0" borderId="0" xfId="42" applyNumberFormat="1" applyFont="1" applyBorder="1" applyAlignment="1">
      <alignment/>
    </xf>
    <xf numFmtId="171" fontId="5" fillId="0" borderId="0" xfId="42" applyNumberFormat="1" applyFont="1" applyBorder="1" applyAlignment="1">
      <alignment/>
    </xf>
    <xf numFmtId="0" fontId="13" fillId="0" borderId="0" xfId="0" applyFont="1" applyFill="1" applyAlignment="1">
      <alignment/>
    </xf>
    <xf numFmtId="1" fontId="1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84" fontId="6" fillId="0" borderId="0" xfId="42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84" fontId="6" fillId="33" borderId="13" xfId="42" applyNumberFormat="1" applyFont="1" applyFill="1" applyBorder="1" applyAlignment="1">
      <alignment/>
    </xf>
    <xf numFmtId="184" fontId="6" fillId="33" borderId="14" xfId="42" applyNumberFormat="1" applyFont="1" applyFill="1" applyBorder="1" applyAlignment="1">
      <alignment/>
    </xf>
    <xf numFmtId="184" fontId="6" fillId="33" borderId="12" xfId="42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68" fillId="0" borderId="0" xfId="0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0" fontId="5" fillId="0" borderId="12" xfId="0" applyFont="1" applyBorder="1" applyAlignment="1">
      <alignment horizontal="center"/>
    </xf>
    <xf numFmtId="171" fontId="68" fillId="0" borderId="0" xfId="0" applyNumberFormat="1" applyFont="1" applyFill="1" applyBorder="1" applyAlignment="1">
      <alignment/>
    </xf>
    <xf numFmtId="184" fontId="6" fillId="0" borderId="12" xfId="42" applyNumberFormat="1" applyFont="1" applyFill="1" applyBorder="1" applyAlignment="1">
      <alignment horizontal="right"/>
    </xf>
    <xf numFmtId="184" fontId="6" fillId="0" borderId="10" xfId="42" applyNumberFormat="1" applyFont="1" applyFill="1" applyBorder="1" applyAlignment="1">
      <alignment horizontal="right"/>
    </xf>
    <xf numFmtId="184" fontId="6" fillId="0" borderId="15" xfId="42" applyNumberFormat="1" applyFont="1" applyBorder="1" applyAlignment="1">
      <alignment horizontal="right"/>
    </xf>
    <xf numFmtId="184" fontId="6" fillId="0" borderId="12" xfId="42" applyNumberFormat="1" applyFont="1" applyBorder="1" applyAlignment="1">
      <alignment horizontal="right"/>
    </xf>
    <xf numFmtId="184" fontId="6" fillId="0" borderId="10" xfId="42" applyNumberFormat="1" applyFont="1" applyBorder="1" applyAlignment="1">
      <alignment horizontal="right"/>
    </xf>
    <xf numFmtId="184" fontId="5" fillId="0" borderId="15" xfId="42" applyNumberFormat="1" applyFont="1" applyBorder="1" applyAlignment="1">
      <alignment horizontal="right"/>
    </xf>
    <xf numFmtId="184" fontId="5" fillId="0" borderId="15" xfId="42" applyNumberFormat="1" applyFont="1" applyBorder="1" applyAlignment="1" quotePrefix="1">
      <alignment horizontal="right"/>
    </xf>
    <xf numFmtId="184" fontId="6" fillId="0" borderId="14" xfId="42" applyNumberFormat="1" applyFont="1" applyBorder="1" applyAlignment="1">
      <alignment horizontal="right"/>
    </xf>
    <xf numFmtId="184" fontId="6" fillId="0" borderId="14" xfId="42" applyNumberFormat="1" applyFont="1" applyBorder="1" applyAlignment="1">
      <alignment horizontal="right" vertical="center"/>
    </xf>
    <xf numFmtId="0" fontId="6" fillId="0" borderId="12" xfId="0" applyFont="1" applyBorder="1" applyAlignment="1">
      <alignment/>
    </xf>
    <xf numFmtId="184" fontId="6" fillId="0" borderId="11" xfId="42" applyNumberFormat="1" applyFont="1" applyBorder="1" applyAlignment="1">
      <alignment horizontal="right"/>
    </xf>
    <xf numFmtId="184" fontId="6" fillId="0" borderId="0" xfId="42" applyNumberFormat="1" applyFont="1" applyBorder="1" applyAlignment="1">
      <alignment horizontal="right"/>
    </xf>
    <xf numFmtId="184" fontId="6" fillId="0" borderId="0" xfId="42" applyNumberFormat="1" applyFont="1" applyFill="1" applyBorder="1" applyAlignment="1">
      <alignment horizontal="right"/>
    </xf>
    <xf numFmtId="184" fontId="6" fillId="0" borderId="13" xfId="42" applyNumberFormat="1" applyFont="1" applyFill="1" applyBorder="1" applyAlignment="1">
      <alignment horizontal="right"/>
    </xf>
    <xf numFmtId="184" fontId="6" fillId="0" borderId="16" xfId="42" applyNumberFormat="1" applyFont="1" applyFill="1" applyBorder="1" applyAlignment="1">
      <alignment horizontal="right"/>
    </xf>
    <xf numFmtId="171" fontId="6" fillId="0" borderId="0" xfId="42" applyFont="1" applyFill="1" applyBorder="1" applyAlignment="1">
      <alignment horizontal="right"/>
    </xf>
    <xf numFmtId="184" fontId="6" fillId="0" borderId="14" xfId="42" applyNumberFormat="1" applyFont="1" applyFill="1" applyBorder="1" applyAlignment="1">
      <alignment horizontal="right"/>
    </xf>
    <xf numFmtId="184" fontId="6" fillId="0" borderId="15" xfId="42" applyNumberFormat="1" applyFont="1" applyFill="1" applyBorder="1" applyAlignment="1">
      <alignment horizontal="right"/>
    </xf>
    <xf numFmtId="184" fontId="6" fillId="0" borderId="14" xfId="42" applyNumberFormat="1" applyFont="1" applyFill="1" applyBorder="1" applyAlignment="1">
      <alignment horizontal="right" vertical="center"/>
    </xf>
    <xf numFmtId="184" fontId="6" fillId="0" borderId="15" xfId="42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 quotePrefix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84" fontId="5" fillId="0" borderId="15" xfId="42" applyNumberFormat="1" applyFont="1" applyBorder="1" applyAlignment="1" quotePrefix="1">
      <alignment horizontal="right" vertical="center"/>
    </xf>
    <xf numFmtId="184" fontId="6" fillId="0" borderId="15" xfId="42" applyNumberFormat="1" applyFont="1" applyBorder="1" applyAlignment="1">
      <alignment horizontal="right" vertical="center"/>
    </xf>
    <xf numFmtId="184" fontId="6" fillId="33" borderId="14" xfId="4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184" fontId="6" fillId="33" borderId="14" xfId="42" applyNumberFormat="1" applyFont="1" applyFill="1" applyBorder="1" applyAlignment="1">
      <alignment horizontal="right" vertical="center"/>
    </xf>
    <xf numFmtId="184" fontId="5" fillId="0" borderId="15" xfId="42" applyNumberFormat="1" applyFont="1" applyFill="1" applyBorder="1" applyAlignment="1" quotePrefix="1">
      <alignment horizontal="right"/>
    </xf>
    <xf numFmtId="0" fontId="13" fillId="0" borderId="0" xfId="0" applyFont="1" applyAlignment="1">
      <alignment horizontal="left"/>
    </xf>
    <xf numFmtId="184" fontId="6" fillId="0" borderId="13" xfId="42" applyNumberFormat="1" applyFont="1" applyFill="1" applyBorder="1" applyAlignment="1">
      <alignment/>
    </xf>
    <xf numFmtId="184" fontId="6" fillId="0" borderId="14" xfId="42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84" fontId="6" fillId="0" borderId="0" xfId="42" applyNumberFormat="1" applyFont="1" applyFill="1" applyBorder="1" applyAlignment="1">
      <alignment horizontal="center" vertical="top" wrapText="1"/>
    </xf>
    <xf numFmtId="171" fontId="5" fillId="0" borderId="0" xfId="0" applyNumberFormat="1" applyFont="1" applyFill="1" applyBorder="1" applyAlignment="1">
      <alignment/>
    </xf>
    <xf numFmtId="184" fontId="6" fillId="0" borderId="17" xfId="42" applyNumberFormat="1" applyFont="1" applyFill="1" applyBorder="1" applyAlignment="1">
      <alignment vertical="center"/>
    </xf>
    <xf numFmtId="184" fontId="6" fillId="0" borderId="14" xfId="42" applyNumberFormat="1" applyFont="1" applyFill="1" applyBorder="1" applyAlignment="1">
      <alignment vertical="top"/>
    </xf>
    <xf numFmtId="171" fontId="6" fillId="0" borderId="0" xfId="42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" fontId="19" fillId="0" borderId="16" xfId="0" applyNumberFormat="1" applyFont="1" applyBorder="1" applyAlignment="1">
      <alignment horizontal="center" vertical="center" wrapText="1"/>
    </xf>
    <xf numFmtId="1" fontId="19" fillId="0" borderId="18" xfId="0" applyNumberFormat="1" applyFont="1" applyBorder="1" applyAlignment="1">
      <alignment horizontal="center" vertical="center" wrapText="1"/>
    </xf>
    <xf numFmtId="1" fontId="19" fillId="0" borderId="15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1" fontId="19" fillId="0" borderId="19" xfId="0" applyNumberFormat="1" applyFont="1" applyBorder="1" applyAlignment="1">
      <alignment horizontal="center" vertical="center" wrapText="1"/>
    </xf>
    <xf numFmtId="1" fontId="19" fillId="0" borderId="20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1" fontId="19" fillId="0" borderId="16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1" fontId="19" fillId="0" borderId="15" xfId="0" applyNumberFormat="1" applyFont="1" applyBorder="1" applyAlignment="1">
      <alignment/>
    </xf>
    <xf numFmtId="184" fontId="21" fillId="0" borderId="14" xfId="42" applyNumberFormat="1" applyFont="1" applyBorder="1" applyAlignment="1" quotePrefix="1">
      <alignment horizontal="center"/>
    </xf>
    <xf numFmtId="171" fontId="21" fillId="0" borderId="15" xfId="42" applyFont="1" applyBorder="1" applyAlignment="1">
      <alignment horizontal="right"/>
    </xf>
    <xf numFmtId="1" fontId="21" fillId="0" borderId="15" xfId="42" applyNumberFormat="1" applyFont="1" applyBorder="1" applyAlignment="1">
      <alignment horizontal="right"/>
    </xf>
    <xf numFmtId="1" fontId="21" fillId="0" borderId="0" xfId="42" applyNumberFormat="1" applyFont="1" applyBorder="1" applyAlignment="1">
      <alignment horizontal="right"/>
    </xf>
    <xf numFmtId="1" fontId="21" fillId="0" borderId="18" xfId="42" applyNumberFormat="1" applyFont="1" applyBorder="1" applyAlignment="1">
      <alignment horizontal="right"/>
    </xf>
    <xf numFmtId="1" fontId="19" fillId="0" borderId="18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184" fontId="21" fillId="0" borderId="14" xfId="42" applyNumberFormat="1" applyFont="1" applyFill="1" applyBorder="1" applyAlignment="1" quotePrefix="1">
      <alignment horizontal="center"/>
    </xf>
    <xf numFmtId="184" fontId="21" fillId="0" borderId="15" xfId="42" applyNumberFormat="1" applyFont="1" applyFill="1" applyBorder="1" applyAlignment="1">
      <alignment horizontal="right"/>
    </xf>
    <xf numFmtId="184" fontId="21" fillId="0" borderId="0" xfId="42" applyNumberFormat="1" applyFont="1" applyFill="1" applyBorder="1" applyAlignment="1">
      <alignment horizontal="right"/>
    </xf>
    <xf numFmtId="184" fontId="21" fillId="0" borderId="18" xfId="42" applyNumberFormat="1" applyFont="1" applyFill="1" applyBorder="1" applyAlignment="1">
      <alignment horizontal="right"/>
    </xf>
    <xf numFmtId="0" fontId="21" fillId="0" borderId="15" xfId="42" applyNumberFormat="1" applyFont="1" applyFill="1" applyBorder="1" applyAlignment="1">
      <alignment horizontal="right"/>
    </xf>
    <xf numFmtId="184" fontId="21" fillId="0" borderId="15" xfId="42" applyNumberFormat="1" applyFont="1" applyBorder="1" applyAlignment="1">
      <alignment horizontal="right"/>
    </xf>
    <xf numFmtId="184" fontId="21" fillId="0" borderId="0" xfId="42" applyNumberFormat="1" applyFont="1" applyBorder="1" applyAlignment="1">
      <alignment horizontal="right"/>
    </xf>
    <xf numFmtId="184" fontId="21" fillId="0" borderId="18" xfId="42" applyNumberFormat="1" applyFont="1" applyBorder="1" applyAlignment="1">
      <alignment horizontal="right"/>
    </xf>
    <xf numFmtId="0" fontId="21" fillId="0" borderId="15" xfId="42" applyNumberFormat="1" applyFont="1" applyBorder="1" applyAlignment="1">
      <alignment horizontal="right"/>
    </xf>
    <xf numFmtId="1" fontId="19" fillId="0" borderId="21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84" fontId="19" fillId="0" borderId="12" xfId="42" applyNumberFormat="1" applyFont="1" applyBorder="1" applyAlignment="1" quotePrefix="1">
      <alignment horizontal="center"/>
    </xf>
    <xf numFmtId="184" fontId="19" fillId="0" borderId="10" xfId="42" applyNumberFormat="1" applyFont="1" applyBorder="1" applyAlignment="1" quotePrefix="1">
      <alignment horizontal="center"/>
    </xf>
    <xf numFmtId="184" fontId="19" fillId="0" borderId="10" xfId="42" applyNumberFormat="1" applyFont="1" applyFill="1" applyBorder="1" applyAlignment="1" quotePrefix="1">
      <alignment horizontal="center"/>
    </xf>
    <xf numFmtId="184" fontId="19" fillId="0" borderId="11" xfId="42" applyNumberFormat="1" applyFont="1" applyFill="1" applyBorder="1" applyAlignment="1" quotePrefix="1">
      <alignment horizontal="center"/>
    </xf>
    <xf numFmtId="184" fontId="19" fillId="0" borderId="21" xfId="42" applyNumberFormat="1" applyFont="1" applyFill="1" applyBorder="1" applyAlignment="1" quotePrefix="1">
      <alignment horizontal="center"/>
    </xf>
    <xf numFmtId="1" fontId="19" fillId="0" borderId="2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" fontId="21" fillId="0" borderId="16" xfId="0" applyNumberFormat="1" applyFont="1" applyBorder="1" applyAlignment="1">
      <alignment/>
    </xf>
    <xf numFmtId="171" fontId="21" fillId="0" borderId="13" xfId="42" applyFont="1" applyBorder="1" applyAlignment="1">
      <alignment horizontal="center"/>
    </xf>
    <xf numFmtId="171" fontId="21" fillId="0" borderId="16" xfId="42" applyFont="1" applyBorder="1" applyAlignment="1">
      <alignment/>
    </xf>
    <xf numFmtId="1" fontId="21" fillId="0" borderId="16" xfId="42" applyNumberFormat="1" applyFont="1" applyBorder="1" applyAlignment="1">
      <alignment horizontal="right"/>
    </xf>
    <xf numFmtId="1" fontId="21" fillId="0" borderId="16" xfId="42" applyNumberFormat="1" applyFont="1" applyFill="1" applyBorder="1" applyAlignment="1">
      <alignment horizontal="right"/>
    </xf>
    <xf numFmtId="1" fontId="21" fillId="0" borderId="23" xfId="42" applyNumberFormat="1" applyFont="1" applyFill="1" applyBorder="1" applyAlignment="1">
      <alignment horizontal="right"/>
    </xf>
    <xf numFmtId="1" fontId="21" fillId="0" borderId="22" xfId="42" applyNumberFormat="1" applyFont="1" applyFill="1" applyBorder="1" applyAlignment="1">
      <alignment horizontal="right"/>
    </xf>
    <xf numFmtId="1" fontId="19" fillId="0" borderId="15" xfId="0" applyNumberFormat="1" applyFont="1" applyBorder="1" applyAlignment="1">
      <alignment vertical="top" wrapText="1"/>
    </xf>
    <xf numFmtId="184" fontId="19" fillId="0" borderId="14" xfId="42" applyNumberFormat="1" applyFont="1" applyBorder="1" applyAlignment="1">
      <alignment vertical="center"/>
    </xf>
    <xf numFmtId="184" fontId="19" fillId="0" borderId="15" xfId="42" applyNumberFormat="1" applyFont="1" applyBorder="1" applyAlignment="1" quotePrefix="1">
      <alignment horizontal="right" vertical="center"/>
    </xf>
    <xf numFmtId="184" fontId="19" fillId="0" borderId="15" xfId="42" applyNumberFormat="1" applyFont="1" applyBorder="1" applyAlignment="1">
      <alignment horizontal="right" vertical="center"/>
    </xf>
    <xf numFmtId="184" fontId="19" fillId="0" borderId="15" xfId="42" applyNumberFormat="1" applyFont="1" applyFill="1" applyBorder="1" applyAlignment="1">
      <alignment horizontal="right" vertical="center"/>
    </xf>
    <xf numFmtId="184" fontId="19" fillId="0" borderId="0" xfId="42" applyNumberFormat="1" applyFont="1" applyFill="1" applyBorder="1" applyAlignment="1">
      <alignment horizontal="right" vertical="center"/>
    </xf>
    <xf numFmtId="184" fontId="19" fillId="0" borderId="18" xfId="42" applyNumberFormat="1" applyFont="1" applyFill="1" applyBorder="1" applyAlignment="1">
      <alignment horizontal="right" vertical="center"/>
    </xf>
    <xf numFmtId="184" fontId="19" fillId="0" borderId="15" xfId="42" applyNumberFormat="1" applyFont="1" applyFill="1" applyBorder="1" applyAlignment="1" quotePrefix="1">
      <alignment horizontal="right" vertical="center"/>
    </xf>
    <xf numFmtId="0" fontId="17" fillId="0" borderId="14" xfId="0" applyFont="1" applyBorder="1" applyAlignment="1">
      <alignment/>
    </xf>
    <xf numFmtId="184" fontId="21" fillId="0" borderId="14" xfId="42" applyNumberFormat="1" applyFont="1" applyBorder="1" applyAlignment="1">
      <alignment vertical="center"/>
    </xf>
    <xf numFmtId="184" fontId="21" fillId="0" borderId="15" xfId="42" applyNumberFormat="1" applyFont="1" applyBorder="1" applyAlignment="1" quotePrefix="1">
      <alignment horizontal="right" vertical="center"/>
    </xf>
    <xf numFmtId="184" fontId="21" fillId="0" borderId="15" xfId="42" applyNumberFormat="1" applyFont="1" applyFill="1" applyBorder="1" applyAlignment="1">
      <alignment horizontal="right" vertical="center"/>
    </xf>
    <xf numFmtId="184" fontId="21" fillId="0" borderId="0" xfId="42" applyNumberFormat="1" applyFont="1" applyFill="1" applyBorder="1" applyAlignment="1">
      <alignment horizontal="right" vertical="center"/>
    </xf>
    <xf numFmtId="184" fontId="21" fillId="0" borderId="18" xfId="42" applyNumberFormat="1" applyFont="1" applyFill="1" applyBorder="1" applyAlignment="1">
      <alignment horizontal="right" vertical="center"/>
    </xf>
    <xf numFmtId="184" fontId="21" fillId="0" borderId="15" xfId="42" applyNumberFormat="1" applyFont="1" applyFill="1" applyBorder="1" applyAlignment="1" quotePrefix="1">
      <alignment horizontal="right" vertical="center"/>
    </xf>
    <xf numFmtId="1" fontId="19" fillId="0" borderId="18" xfId="0" applyNumberFormat="1" applyFont="1" applyBorder="1" applyAlignment="1">
      <alignment horizontal="left" vertical="top"/>
    </xf>
    <xf numFmtId="1" fontId="19" fillId="0" borderId="15" xfId="0" applyNumberFormat="1" applyFont="1" applyBorder="1" applyAlignment="1">
      <alignment horizontal="left" vertical="top"/>
    </xf>
    <xf numFmtId="184" fontId="21" fillId="0" borderId="15" xfId="42" applyNumberFormat="1" applyFont="1" applyBorder="1" applyAlignment="1">
      <alignment/>
    </xf>
    <xf numFmtId="184" fontId="19" fillId="0" borderId="15" xfId="42" applyNumberFormat="1" applyFont="1" applyFill="1" applyBorder="1" applyAlignment="1">
      <alignment horizontal="right"/>
    </xf>
    <xf numFmtId="184" fontId="21" fillId="0" borderId="15" xfId="42" applyNumberFormat="1" applyFont="1" applyBorder="1" applyAlignment="1">
      <alignment horizontal="center"/>
    </xf>
    <xf numFmtId="184" fontId="21" fillId="0" borderId="15" xfId="42" applyNumberFormat="1" applyFont="1" applyFill="1" applyBorder="1" applyAlignment="1" quotePrefix="1">
      <alignment horizontal="right"/>
    </xf>
    <xf numFmtId="1" fontId="19" fillId="0" borderId="15" xfId="0" applyNumberFormat="1" applyFont="1" applyFill="1" applyBorder="1" applyAlignment="1">
      <alignment/>
    </xf>
    <xf numFmtId="1" fontId="19" fillId="0" borderId="15" xfId="0" applyNumberFormat="1" applyFont="1" applyBorder="1" applyAlignment="1" quotePrefix="1">
      <alignment horizontal="center"/>
    </xf>
    <xf numFmtId="184" fontId="21" fillId="0" borderId="15" xfId="42" applyNumberFormat="1" applyFont="1" applyBorder="1" applyAlignment="1" quotePrefix="1">
      <alignment/>
    </xf>
    <xf numFmtId="184" fontId="21" fillId="0" borderId="15" xfId="42" applyNumberFormat="1" applyFont="1" applyBorder="1" applyAlignment="1" quotePrefix="1">
      <alignment horizontal="center"/>
    </xf>
    <xf numFmtId="1" fontId="21" fillId="0" borderId="15" xfId="0" applyNumberFormat="1" applyFont="1" applyBorder="1" applyAlignment="1">
      <alignment horizontal="left"/>
    </xf>
    <xf numFmtId="1" fontId="19" fillId="0" borderId="15" xfId="0" applyNumberFormat="1" applyFont="1" applyBorder="1" applyAlignment="1" quotePrefix="1">
      <alignment horizontal="left"/>
    </xf>
    <xf numFmtId="1" fontId="19" fillId="0" borderId="22" xfId="0" applyNumberFormat="1" applyFont="1" applyBorder="1" applyAlignment="1">
      <alignment horizontal="left"/>
    </xf>
    <xf numFmtId="1" fontId="19" fillId="0" borderId="16" xfId="0" applyNumberFormat="1" applyFont="1" applyBorder="1" applyAlignment="1">
      <alignment horizontal="left"/>
    </xf>
    <xf numFmtId="184" fontId="19" fillId="34" borderId="12" xfId="42" applyNumberFormat="1" applyFont="1" applyFill="1" applyBorder="1" applyAlignment="1" quotePrefix="1">
      <alignment horizontal="right"/>
    </xf>
    <xf numFmtId="184" fontId="19" fillId="0" borderId="10" xfId="42" applyNumberFormat="1" applyFont="1" applyBorder="1" applyAlignment="1" quotePrefix="1">
      <alignment horizontal="right"/>
    </xf>
    <xf numFmtId="184" fontId="19" fillId="0" borderId="10" xfId="42" applyNumberFormat="1" applyFont="1" applyFill="1" applyBorder="1" applyAlignment="1" quotePrefix="1">
      <alignment horizontal="right"/>
    </xf>
    <xf numFmtId="184" fontId="19" fillId="0" borderId="11" xfId="42" applyNumberFormat="1" applyFont="1" applyFill="1" applyBorder="1" applyAlignment="1" quotePrefix="1">
      <alignment horizontal="right"/>
    </xf>
    <xf numFmtId="184" fontId="19" fillId="0" borderId="21" xfId="42" applyNumberFormat="1" applyFont="1" applyFill="1" applyBorder="1" applyAlignment="1" quotePrefix="1">
      <alignment horizontal="right"/>
    </xf>
    <xf numFmtId="1" fontId="19" fillId="0" borderId="21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/>
    </xf>
    <xf numFmtId="184" fontId="19" fillId="34" borderId="12" xfId="42" applyNumberFormat="1" applyFont="1" applyFill="1" applyBorder="1" applyAlignment="1">
      <alignment horizontal="right"/>
    </xf>
    <xf numFmtId="184" fontId="19" fillId="0" borderId="12" xfId="42" applyNumberFormat="1" applyFont="1" applyFill="1" applyBorder="1" applyAlignment="1">
      <alignment horizontal="right"/>
    </xf>
    <xf numFmtId="184" fontId="19" fillId="0" borderId="21" xfId="42" applyNumberFormat="1" applyFont="1" applyFill="1" applyBorder="1" applyAlignment="1">
      <alignment horizontal="right"/>
    </xf>
    <xf numFmtId="184" fontId="19" fillId="0" borderId="10" xfId="42" applyNumberFormat="1" applyFont="1" applyFill="1" applyBorder="1" applyAlignment="1">
      <alignment horizontal="right"/>
    </xf>
    <xf numFmtId="1" fontId="17" fillId="0" borderId="21" xfId="0" applyNumberFormat="1" applyFont="1" applyBorder="1" applyAlignment="1">
      <alignment horizontal="left"/>
    </xf>
    <xf numFmtId="1" fontId="17" fillId="0" borderId="10" xfId="0" applyNumberFormat="1" applyFont="1" applyBorder="1" applyAlignment="1">
      <alignment horizontal="left"/>
    </xf>
    <xf numFmtId="1" fontId="17" fillId="0" borderId="10" xfId="0" applyNumberFormat="1" applyFont="1" applyBorder="1" applyAlignment="1">
      <alignment horizontal="center"/>
    </xf>
    <xf numFmtId="184" fontId="17" fillId="0" borderId="12" xfId="42" applyNumberFormat="1" applyFont="1" applyFill="1" applyBorder="1" applyAlignment="1">
      <alignment horizontal="right"/>
    </xf>
    <xf numFmtId="184" fontId="17" fillId="0" borderId="10" xfId="42" applyNumberFormat="1" applyFont="1" applyFill="1" applyBorder="1" applyAlignment="1">
      <alignment horizontal="right"/>
    </xf>
    <xf numFmtId="184" fontId="19" fillId="0" borderId="11" xfId="42" applyNumberFormat="1" applyFont="1" applyFill="1" applyBorder="1" applyAlignment="1">
      <alignment horizontal="right"/>
    </xf>
    <xf numFmtId="1" fontId="19" fillId="0" borderId="18" xfId="0" applyNumberFormat="1" applyFont="1" applyBorder="1" applyAlignment="1">
      <alignment horizontal="left"/>
    </xf>
    <xf numFmtId="1" fontId="19" fillId="0" borderId="15" xfId="0" applyNumberFormat="1" applyFont="1" applyBorder="1" applyAlignment="1">
      <alignment horizontal="left"/>
    </xf>
    <xf numFmtId="1" fontId="2" fillId="0" borderId="0" xfId="42" applyNumberFormat="1" applyFont="1" applyBorder="1" applyAlignment="1" quotePrefix="1">
      <alignment horizontal="center"/>
    </xf>
    <xf numFmtId="1" fontId="2" fillId="0" borderId="0" xfId="42" applyNumberFormat="1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 wrapText="1"/>
    </xf>
    <xf numFmtId="0" fontId="6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Fill="1" applyAlignment="1">
      <alignment horizontal="right"/>
    </xf>
    <xf numFmtId="0" fontId="17" fillId="0" borderId="0" xfId="0" applyFont="1" applyBorder="1" applyAlignment="1">
      <alignment horizontal="right"/>
    </xf>
    <xf numFmtId="1" fontId="24" fillId="0" borderId="14" xfId="42" applyNumberFormat="1" applyFont="1" applyBorder="1" applyAlignment="1">
      <alignment horizontal="right"/>
    </xf>
    <xf numFmtId="184" fontId="21" fillId="0" borderId="14" xfId="42" applyNumberFormat="1" applyFont="1" applyBorder="1" applyAlignment="1">
      <alignment horizontal="right"/>
    </xf>
    <xf numFmtId="1" fontId="21" fillId="0" borderId="14" xfId="42" applyNumberFormat="1" applyFont="1" applyBorder="1" applyAlignment="1">
      <alignment horizontal="right"/>
    </xf>
    <xf numFmtId="1" fontId="21" fillId="0" borderId="13" xfId="42" applyNumberFormat="1" applyFont="1" applyBorder="1" applyAlignment="1">
      <alignment horizontal="right"/>
    </xf>
    <xf numFmtId="184" fontId="19" fillId="0" borderId="14" xfId="42" applyNumberFormat="1" applyFont="1" applyBorder="1" applyAlignment="1">
      <alignment horizontal="right"/>
    </xf>
    <xf numFmtId="184" fontId="21" fillId="0" borderId="14" xfId="42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3" fillId="0" borderId="2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84" fontId="4" fillId="0" borderId="14" xfId="42" applyNumberFormat="1" applyFont="1" applyBorder="1" applyAlignment="1">
      <alignment horizontal="center"/>
    </xf>
    <xf numFmtId="184" fontId="4" fillId="0" borderId="0" xfId="42" applyNumberFormat="1" applyFont="1" applyBorder="1" applyAlignment="1">
      <alignment horizontal="center"/>
    </xf>
    <xf numFmtId="184" fontId="4" fillId="0" borderId="15" xfId="42" applyNumberFormat="1" applyFont="1" applyBorder="1" applyAlignment="1">
      <alignment horizontal="center"/>
    </xf>
    <xf numFmtId="184" fontId="4" fillId="0" borderId="15" xfId="42" applyNumberFormat="1" applyFont="1" applyFill="1" applyBorder="1" applyAlignment="1">
      <alignment horizontal="center"/>
    </xf>
    <xf numFmtId="184" fontId="4" fillId="0" borderId="14" xfId="42" applyNumberFormat="1" applyFont="1" applyBorder="1" applyAlignment="1">
      <alignment/>
    </xf>
    <xf numFmtId="184" fontId="4" fillId="0" borderId="18" xfId="42" applyNumberFormat="1" applyFont="1" applyBorder="1" applyAlignment="1">
      <alignment horizontal="center"/>
    </xf>
    <xf numFmtId="184" fontId="4" fillId="0" borderId="15" xfId="42" applyNumberFormat="1" applyFont="1" applyBorder="1" applyAlignment="1">
      <alignment/>
    </xf>
    <xf numFmtId="184" fontId="3" fillId="0" borderId="18" xfId="42" applyNumberFormat="1" applyFont="1" applyBorder="1" applyAlignment="1">
      <alignment horizontal="right"/>
    </xf>
    <xf numFmtId="184" fontId="3" fillId="0" borderId="22" xfId="42" applyNumberFormat="1" applyFont="1" applyBorder="1" applyAlignment="1">
      <alignment horizontal="right"/>
    </xf>
    <xf numFmtId="184" fontId="3" fillId="0" borderId="15" xfId="42" applyNumberFormat="1" applyFont="1" applyBorder="1" applyAlignment="1">
      <alignment horizontal="right"/>
    </xf>
    <xf numFmtId="184" fontId="4" fillId="0" borderId="0" xfId="42" applyNumberFormat="1" applyFont="1" applyBorder="1" applyAlignment="1">
      <alignment/>
    </xf>
    <xf numFmtId="184" fontId="4" fillId="0" borderId="24" xfId="42" applyNumberFormat="1" applyFont="1" applyBorder="1" applyAlignment="1">
      <alignment/>
    </xf>
    <xf numFmtId="184" fontId="4" fillId="0" borderId="18" xfId="42" applyNumberFormat="1" applyFont="1" applyBorder="1" applyAlignment="1">
      <alignment/>
    </xf>
    <xf numFmtId="171" fontId="3" fillId="0" borderId="18" xfId="42" applyFont="1" applyBorder="1" applyAlignment="1">
      <alignment horizontal="right"/>
    </xf>
    <xf numFmtId="184" fontId="4" fillId="0" borderId="0" xfId="42" applyNumberFormat="1" applyFont="1" applyBorder="1" applyAlignment="1">
      <alignment vertical="center"/>
    </xf>
    <xf numFmtId="184" fontId="4" fillId="0" borderId="17" xfId="42" applyNumberFormat="1" applyFont="1" applyBorder="1" applyAlignment="1">
      <alignment horizontal="center"/>
    </xf>
    <xf numFmtId="184" fontId="4" fillId="0" borderId="17" xfId="42" applyNumberFormat="1" applyFont="1" applyBorder="1" applyAlignment="1">
      <alignment vertical="center"/>
    </xf>
    <xf numFmtId="184" fontId="4" fillId="0" borderId="25" xfId="42" applyNumberFormat="1" applyFont="1" applyBorder="1" applyAlignment="1">
      <alignment vertical="center"/>
    </xf>
    <xf numFmtId="184" fontId="4" fillId="0" borderId="26" xfId="42" applyNumberFormat="1" applyFont="1" applyBorder="1" applyAlignment="1">
      <alignment vertical="center"/>
    </xf>
    <xf numFmtId="184" fontId="3" fillId="0" borderId="18" xfId="42" applyNumberFormat="1" applyFont="1" applyBorder="1" applyAlignment="1">
      <alignment horizontal="right" vertical="center"/>
    </xf>
    <xf numFmtId="184" fontId="3" fillId="0" borderId="15" xfId="42" applyNumberFormat="1" applyFont="1" applyBorder="1" applyAlignment="1">
      <alignment horizontal="right" vertical="center"/>
    </xf>
    <xf numFmtId="1" fontId="3" fillId="0" borderId="21" xfId="0" applyNumberFormat="1" applyFont="1" applyBorder="1" applyAlignment="1">
      <alignment/>
    </xf>
    <xf numFmtId="184" fontId="3" fillId="0" borderId="12" xfId="42" applyNumberFormat="1" applyFont="1" applyBorder="1" applyAlignment="1">
      <alignment horizontal="right"/>
    </xf>
    <xf numFmtId="184" fontId="3" fillId="0" borderId="21" xfId="42" applyNumberFormat="1" applyFont="1" applyBorder="1" applyAlignment="1">
      <alignment/>
    </xf>
    <xf numFmtId="184" fontId="3" fillId="0" borderId="10" xfId="42" applyNumberFormat="1" applyFont="1" applyBorder="1" applyAlignment="1">
      <alignment horizontal="right"/>
    </xf>
    <xf numFmtId="184" fontId="3" fillId="0" borderId="21" xfId="42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26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1" fontId="3" fillId="0" borderId="10" xfId="0" applyNumberFormat="1" applyFont="1" applyBorder="1" applyAlignment="1">
      <alignment/>
    </xf>
    <xf numFmtId="184" fontId="28" fillId="0" borderId="14" xfId="42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84" fontId="28" fillId="0" borderId="15" xfId="42" applyNumberFormat="1" applyFont="1" applyBorder="1" applyAlignment="1">
      <alignment/>
    </xf>
    <xf numFmtId="1" fontId="4" fillId="0" borderId="18" xfId="0" applyNumberFormat="1" applyFont="1" applyBorder="1" applyAlignment="1" quotePrefix="1">
      <alignment horizontal="center" vertical="center"/>
    </xf>
    <xf numFmtId="184" fontId="28" fillId="0" borderId="15" xfId="42" applyNumberFormat="1" applyFont="1" applyFill="1" applyBorder="1" applyAlignment="1">
      <alignment/>
    </xf>
    <xf numFmtId="184" fontId="28" fillId="0" borderId="0" xfId="42" applyNumberFormat="1" applyFont="1" applyBorder="1" applyAlignment="1">
      <alignment/>
    </xf>
    <xf numFmtId="1" fontId="3" fillId="0" borderId="22" xfId="0" applyNumberFormat="1" applyFont="1" applyBorder="1" applyAlignment="1">
      <alignment horizontal="right"/>
    </xf>
    <xf numFmtId="184" fontId="3" fillId="0" borderId="16" xfId="42" applyNumberFormat="1" applyFont="1" applyBorder="1" applyAlignment="1">
      <alignment/>
    </xf>
    <xf numFmtId="1" fontId="3" fillId="0" borderId="18" xfId="0" applyNumberFormat="1" applyFont="1" applyBorder="1" applyAlignment="1">
      <alignment horizontal="right"/>
    </xf>
    <xf numFmtId="184" fontId="3" fillId="0" borderId="15" xfId="42" applyNumberFormat="1" applyFont="1" applyBorder="1" applyAlignment="1">
      <alignment/>
    </xf>
    <xf numFmtId="184" fontId="28" fillId="0" borderId="14" xfId="42" applyNumberFormat="1" applyFont="1" applyBorder="1" applyAlignment="1">
      <alignment vertical="center"/>
    </xf>
    <xf numFmtId="1" fontId="4" fillId="0" borderId="25" xfId="0" applyNumberFormat="1" applyFont="1" applyBorder="1" applyAlignment="1">
      <alignment vertical="center"/>
    </xf>
    <xf numFmtId="184" fontId="28" fillId="0" borderId="26" xfId="42" applyNumberFormat="1" applyFont="1" applyBorder="1" applyAlignment="1">
      <alignment vertical="center"/>
    </xf>
    <xf numFmtId="1" fontId="4" fillId="0" borderId="18" xfId="0" applyNumberFormat="1" applyFont="1" applyBorder="1" applyAlignment="1">
      <alignment vertical="center"/>
    </xf>
    <xf numFmtId="184" fontId="28" fillId="0" borderId="15" xfId="42" applyNumberFormat="1" applyFont="1" applyBorder="1" applyAlignment="1">
      <alignment vertical="center"/>
    </xf>
    <xf numFmtId="184" fontId="4" fillId="0" borderId="15" xfId="42" applyNumberFormat="1" applyFont="1" applyBorder="1" applyAlignment="1">
      <alignment vertical="center"/>
    </xf>
    <xf numFmtId="1" fontId="3" fillId="0" borderId="18" xfId="0" applyNumberFormat="1" applyFont="1" applyBorder="1" applyAlignment="1">
      <alignment horizontal="right" vertical="center"/>
    </xf>
    <xf numFmtId="184" fontId="3" fillId="0" borderId="15" xfId="42" applyNumberFormat="1" applyFont="1" applyBorder="1" applyAlignment="1">
      <alignment vertical="center"/>
    </xf>
    <xf numFmtId="184" fontId="29" fillId="0" borderId="12" xfId="42" applyNumberFormat="1" applyFont="1" applyBorder="1" applyAlignment="1">
      <alignment/>
    </xf>
    <xf numFmtId="184" fontId="3" fillId="0" borderId="27" xfId="42" applyNumberFormat="1" applyFont="1" applyBorder="1" applyAlignment="1">
      <alignment horizontal="center"/>
    </xf>
    <xf numFmtId="184" fontId="3" fillId="0" borderId="10" xfId="42" applyNumberFormat="1" applyFont="1" applyBorder="1" applyAlignment="1">
      <alignment horizontal="center"/>
    </xf>
    <xf numFmtId="184" fontId="3" fillId="0" borderId="11" xfId="42" applyNumberFormat="1" applyFont="1" applyBorder="1" applyAlignment="1">
      <alignment horizontal="center"/>
    </xf>
    <xf numFmtId="0" fontId="3" fillId="0" borderId="21" xfId="42" applyNumberFormat="1" applyFont="1" applyBorder="1" applyAlignment="1">
      <alignment horizontal="right"/>
    </xf>
    <xf numFmtId="184" fontId="3" fillId="0" borderId="10" xfId="42" applyNumberFormat="1" applyFont="1" applyFill="1" applyBorder="1" applyAlignment="1">
      <alignment/>
    </xf>
    <xf numFmtId="1" fontId="28" fillId="0" borderId="22" xfId="0" applyNumberFormat="1" applyFont="1" applyBorder="1" applyAlignment="1">
      <alignment horizontal="center"/>
    </xf>
    <xf numFmtId="184" fontId="28" fillId="0" borderId="0" xfId="42" applyNumberFormat="1" applyFont="1" applyBorder="1" applyAlignment="1" quotePrefix="1">
      <alignment/>
    </xf>
    <xf numFmtId="184" fontId="28" fillId="0" borderId="0" xfId="42" applyNumberFormat="1" applyFont="1" applyFill="1" applyBorder="1" applyAlignment="1">
      <alignment/>
    </xf>
    <xf numFmtId="184" fontId="3" fillId="0" borderId="16" xfId="42" applyNumberFormat="1" applyFont="1" applyBorder="1" applyAlignment="1">
      <alignment horizontal="center"/>
    </xf>
    <xf numFmtId="184" fontId="3" fillId="0" borderId="15" xfId="42" applyNumberFormat="1" applyFont="1" applyBorder="1" applyAlignment="1">
      <alignment horizontal="center"/>
    </xf>
    <xf numFmtId="1" fontId="28" fillId="0" borderId="18" xfId="0" applyNumberFormat="1" applyFont="1" applyBorder="1" applyAlignment="1">
      <alignment horizontal="center"/>
    </xf>
    <xf numFmtId="171" fontId="28" fillId="0" borderId="0" xfId="42" applyFont="1" applyBorder="1" applyAlignment="1">
      <alignment/>
    </xf>
    <xf numFmtId="171" fontId="28" fillId="0" borderId="14" xfId="42" applyFont="1" applyBorder="1" applyAlignment="1">
      <alignment/>
    </xf>
    <xf numFmtId="1" fontId="28" fillId="0" borderId="18" xfId="0" applyNumberFormat="1" applyFont="1" applyBorder="1" applyAlignment="1">
      <alignment horizontal="right"/>
    </xf>
    <xf numFmtId="1" fontId="28" fillId="0" borderId="18" xfId="0" applyNumberFormat="1" applyFont="1" applyBorder="1" applyAlignment="1">
      <alignment horizontal="center" vertical="center"/>
    </xf>
    <xf numFmtId="184" fontId="28" fillId="0" borderId="0" xfId="42" applyNumberFormat="1" applyFont="1" applyBorder="1" applyAlignment="1">
      <alignment vertical="center"/>
    </xf>
    <xf numFmtId="184" fontId="28" fillId="0" borderId="17" xfId="42" applyNumberFormat="1" applyFont="1" applyBorder="1" applyAlignment="1">
      <alignment vertical="center"/>
    </xf>
    <xf numFmtId="184" fontId="3" fillId="0" borderId="15" xfId="42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/>
    </xf>
    <xf numFmtId="184" fontId="3" fillId="0" borderId="12" xfId="42" applyNumberFormat="1" applyFont="1" applyBorder="1" applyAlignment="1">
      <alignment horizontal="center"/>
    </xf>
    <xf numFmtId="0" fontId="29" fillId="0" borderId="11" xfId="42" applyNumberFormat="1" applyFont="1" applyBorder="1" applyAlignment="1">
      <alignment horizontal="center"/>
    </xf>
    <xf numFmtId="1" fontId="4" fillId="0" borderId="18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right"/>
    </xf>
    <xf numFmtId="1" fontId="4" fillId="0" borderId="18" xfId="0" applyNumberFormat="1" applyFont="1" applyBorder="1" applyAlignment="1" quotePrefix="1">
      <alignment horizontal="center"/>
    </xf>
    <xf numFmtId="184" fontId="4" fillId="0" borderId="0" xfId="42" applyNumberFormat="1" applyFont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NumberFormat="1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5" fillId="0" borderId="28" xfId="0" applyNumberFormat="1" applyFont="1" applyFill="1" applyBorder="1" applyAlignment="1">
      <alignment horizontal="right"/>
    </xf>
    <xf numFmtId="0" fontId="15" fillId="0" borderId="29" xfId="0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15" fillId="0" borderId="30" xfId="0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15" fillId="0" borderId="31" xfId="0" applyFont="1" applyFill="1" applyBorder="1" applyAlignment="1">
      <alignment horizontal="center"/>
    </xf>
    <xf numFmtId="0" fontId="15" fillId="0" borderId="31" xfId="0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70" fillId="0" borderId="31" xfId="0" applyFont="1" applyBorder="1" applyAlignment="1">
      <alignment/>
    </xf>
    <xf numFmtId="3" fontId="15" fillId="0" borderId="3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33" xfId="0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/>
    </xf>
    <xf numFmtId="0" fontId="15" fillId="0" borderId="32" xfId="0" applyFont="1" applyFill="1" applyBorder="1" applyAlignment="1">
      <alignment horizontal="center"/>
    </xf>
    <xf numFmtId="3" fontId="0" fillId="0" borderId="31" xfId="0" applyNumberFormat="1" applyFont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left" vertical="top" wrapText="1"/>
    </xf>
    <xf numFmtId="3" fontId="15" fillId="0" borderId="31" xfId="0" applyNumberFormat="1" applyFont="1" applyFill="1" applyBorder="1" applyAlignment="1">
      <alignment/>
    </xf>
    <xf numFmtId="184" fontId="15" fillId="0" borderId="32" xfId="42" applyNumberFormat="1" applyFont="1" applyFill="1" applyBorder="1" applyAlignment="1">
      <alignment/>
    </xf>
    <xf numFmtId="3" fontId="15" fillId="0" borderId="31" xfId="42" applyNumberFormat="1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14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184" fontId="15" fillId="0" borderId="31" xfId="42" applyNumberFormat="1" applyFont="1" applyFill="1" applyBorder="1" applyAlignment="1">
      <alignment/>
    </xf>
    <xf numFmtId="1" fontId="15" fillId="0" borderId="36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1" fontId="15" fillId="0" borderId="19" xfId="0" applyNumberFormat="1" applyFont="1" applyFill="1" applyBorder="1" applyAlignment="1">
      <alignment/>
    </xf>
    <xf numFmtId="184" fontId="15" fillId="0" borderId="19" xfId="42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36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7" xfId="0" applyNumberFormat="1" applyFont="1" applyBorder="1" applyAlignment="1">
      <alignment vertical="top" wrapText="1"/>
    </xf>
    <xf numFmtId="1" fontId="3" fillId="0" borderId="17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30" fillId="0" borderId="31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184" fontId="4" fillId="0" borderId="0" xfId="42" applyNumberFormat="1" applyFont="1" applyFill="1" applyBorder="1" applyAlignment="1">
      <alignment horizontal="center"/>
    </xf>
    <xf numFmtId="0" fontId="6" fillId="0" borderId="0" xfId="0" applyFont="1" applyAlignment="1" quotePrefix="1">
      <alignment/>
    </xf>
    <xf numFmtId="0" fontId="0" fillId="0" borderId="3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84" fontId="0" fillId="0" borderId="32" xfId="42" applyNumberFormat="1" applyFont="1" applyFill="1" applyBorder="1" applyAlignment="1">
      <alignment horizontal="center"/>
    </xf>
    <xf numFmtId="184" fontId="6" fillId="0" borderId="17" xfId="42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30" fillId="0" borderId="36" xfId="0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15" fillId="0" borderId="36" xfId="0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1" fontId="19" fillId="0" borderId="18" xfId="0" applyNumberFormat="1" applyFont="1" applyBorder="1" applyAlignment="1" quotePrefix="1">
      <alignment horizontal="center"/>
    </xf>
    <xf numFmtId="1" fontId="19" fillId="0" borderId="15" xfId="0" applyNumberFormat="1" applyFont="1" applyBorder="1" applyAlignment="1" quotePrefix="1">
      <alignment horizontal="center"/>
    </xf>
    <xf numFmtId="1" fontId="19" fillId="0" borderId="18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 vertical="top"/>
    </xf>
    <xf numFmtId="1" fontId="19" fillId="0" borderId="15" xfId="0" applyNumberFormat="1" applyFont="1" applyBorder="1" applyAlignment="1">
      <alignment horizontal="center" vertical="top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9" fillId="0" borderId="13" xfId="0" applyNumberFormat="1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9" fillId="0" borderId="25" xfId="0" applyNumberFormat="1" applyFont="1" applyBorder="1" applyAlignment="1">
      <alignment horizontal="center"/>
    </xf>
    <xf numFmtId="1" fontId="19" fillId="0" borderId="26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 vertical="center" wrapText="1"/>
    </xf>
    <xf numFmtId="1" fontId="19" fillId="0" borderId="15" xfId="0" applyNumberFormat="1" applyFont="1" applyBorder="1" applyAlignment="1">
      <alignment horizontal="center" vertical="center" wrapText="1"/>
    </xf>
    <xf numFmtId="1" fontId="19" fillId="0" borderId="25" xfId="0" applyNumberFormat="1" applyFont="1" applyBorder="1" applyAlignment="1">
      <alignment horizontal="center" vertical="center" wrapText="1"/>
    </xf>
    <xf numFmtId="1" fontId="19" fillId="0" borderId="26" xfId="0" applyNumberFormat="1" applyFont="1" applyBorder="1" applyAlignment="1">
      <alignment horizontal="center" vertical="center" wrapText="1"/>
    </xf>
    <xf numFmtId="1" fontId="19" fillId="0" borderId="23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84" fontId="29" fillId="0" borderId="21" xfId="42" applyNumberFormat="1" applyFont="1" applyBorder="1" applyAlignment="1">
      <alignment horizontal="center"/>
    </xf>
    <xf numFmtId="0" fontId="29" fillId="0" borderId="10" xfId="42" applyNumberFormat="1" applyFont="1" applyBorder="1" applyAlignment="1">
      <alignment horizontal="center"/>
    </xf>
    <xf numFmtId="184" fontId="29" fillId="0" borderId="21" xfId="42" applyNumberFormat="1" applyFont="1" applyBorder="1" applyAlignment="1">
      <alignment/>
    </xf>
    <xf numFmtId="0" fontId="28" fillId="0" borderId="10" xfId="0" applyFont="1" applyBorder="1" applyAlignment="1">
      <alignment/>
    </xf>
    <xf numFmtId="0" fontId="27" fillId="0" borderId="23" xfId="0" applyFont="1" applyFill="1" applyBorder="1" applyAlignment="1" quotePrefix="1">
      <alignment horizontal="left" vertical="top" wrapText="1"/>
    </xf>
    <xf numFmtId="1" fontId="3" fillId="0" borderId="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84" fontId="3" fillId="0" borderId="21" xfId="42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71" fontId="5" fillId="0" borderId="0" xfId="0" applyNumberFormat="1" applyFont="1" applyBorder="1" applyAlignment="1">
      <alignment horizontal="left" vertical="top" wrapText="1"/>
    </xf>
    <xf numFmtId="184" fontId="6" fillId="0" borderId="0" xfId="42" applyNumberFormat="1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AU54"/>
  <sheetViews>
    <sheetView view="pageBreakPreview" zoomScale="65" zoomScaleNormal="60" zoomScaleSheetLayoutView="65" workbookViewId="0" topLeftCell="A16">
      <pane xSplit="3" ySplit="5" topLeftCell="F36" activePane="bottomRight" state="frozen"/>
      <selection pane="topLeft" activeCell="A16" sqref="A16"/>
      <selection pane="topRight" activeCell="D16" sqref="D16"/>
      <selection pane="bottomLeft" activeCell="A21" sqref="A21"/>
      <selection pane="bottomRight" activeCell="I19" sqref="I19:J20"/>
    </sheetView>
  </sheetViews>
  <sheetFormatPr defaultColWidth="9.140625" defaultRowHeight="12.75"/>
  <cols>
    <col min="1" max="1" width="3.140625" style="13" customWidth="1"/>
    <col min="2" max="2" width="7.8515625" style="13" customWidth="1"/>
    <col min="3" max="3" width="87.7109375" style="13" customWidth="1"/>
    <col min="4" max="4" width="29.8515625" style="13" customWidth="1"/>
    <col min="5" max="5" width="28.28125" style="13" customWidth="1"/>
    <col min="6" max="6" width="31.7109375" style="13" customWidth="1"/>
    <col min="7" max="7" width="26.8515625" style="13" customWidth="1"/>
    <col min="8" max="8" width="30.00390625" style="13" customWidth="1"/>
    <col min="9" max="9" width="5.00390625" style="13" customWidth="1"/>
    <col min="10" max="10" width="21.7109375" style="13" customWidth="1"/>
    <col min="11" max="11" width="29.140625" style="13" customWidth="1"/>
    <col min="12" max="12" width="28.57421875" style="185" customWidth="1"/>
    <col min="13" max="16384" width="9.140625" style="13" customWidth="1"/>
  </cols>
  <sheetData>
    <row r="1" ht="14.25" customHeight="1"/>
    <row r="10" ht="12.75" customHeight="1"/>
    <row r="11" ht="10.5" customHeight="1"/>
    <row r="12" spans="1:12" ht="51" customHeight="1">
      <c r="A12" s="360" t="s">
        <v>146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</row>
    <row r="13" spans="1:11" ht="59.2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2" s="10" customFormat="1" ht="27.75" customHeight="1">
      <c r="A14" s="364" t="s">
        <v>67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186"/>
    </row>
    <row r="15" spans="1:12" s="10" customFormat="1" ht="21" customHeight="1">
      <c r="A15" s="11"/>
      <c r="B15" s="9"/>
      <c r="C15" s="9"/>
      <c r="D15" s="9"/>
      <c r="E15" s="9"/>
      <c r="F15" s="9"/>
      <c r="G15" s="9"/>
      <c r="H15" s="9"/>
      <c r="I15" s="9"/>
      <c r="J15" s="9"/>
      <c r="L15" s="186"/>
    </row>
    <row r="16" spans="7:10" ht="21.75" customHeight="1">
      <c r="G16" s="187" t="s">
        <v>141</v>
      </c>
      <c r="I16" s="27"/>
      <c r="J16" s="187" t="s">
        <v>161</v>
      </c>
    </row>
    <row r="17" spans="1:12" ht="24" customHeight="1" thickBot="1">
      <c r="A17" s="358" t="s">
        <v>162</v>
      </c>
      <c r="B17" s="358"/>
      <c r="C17" s="358"/>
      <c r="D17" s="359"/>
      <c r="E17" s="359"/>
      <c r="F17" s="359"/>
      <c r="G17" s="359"/>
      <c r="H17" s="359"/>
      <c r="I17" s="359"/>
      <c r="J17" s="359"/>
      <c r="L17" s="188" t="s">
        <v>72</v>
      </c>
    </row>
    <row r="18" spans="1:12" ht="48.75" customHeight="1" thickBot="1">
      <c r="A18" s="374"/>
      <c r="B18" s="375"/>
      <c r="C18" s="371" t="s">
        <v>12</v>
      </c>
      <c r="D18" s="355" t="s">
        <v>13</v>
      </c>
      <c r="E18" s="356"/>
      <c r="F18" s="356"/>
      <c r="G18" s="356"/>
      <c r="H18" s="357"/>
      <c r="I18" s="355" t="s">
        <v>55</v>
      </c>
      <c r="J18" s="356"/>
      <c r="K18" s="357"/>
      <c r="L18" s="361" t="s">
        <v>153</v>
      </c>
    </row>
    <row r="19" spans="1:12" ht="56.25" customHeight="1">
      <c r="A19" s="351"/>
      <c r="B19" s="352"/>
      <c r="C19" s="372"/>
      <c r="D19" s="367" t="s">
        <v>30</v>
      </c>
      <c r="E19" s="368"/>
      <c r="F19" s="89" t="s">
        <v>14</v>
      </c>
      <c r="G19" s="368" t="s">
        <v>15</v>
      </c>
      <c r="H19" s="362" t="s">
        <v>164</v>
      </c>
      <c r="I19" s="367" t="s">
        <v>34</v>
      </c>
      <c r="J19" s="368"/>
      <c r="K19" s="362" t="s">
        <v>164</v>
      </c>
      <c r="L19" s="362"/>
    </row>
    <row r="20" spans="1:12" ht="52.5" customHeight="1" thickBot="1">
      <c r="A20" s="365"/>
      <c r="B20" s="366"/>
      <c r="C20" s="373"/>
      <c r="D20" s="91" t="s">
        <v>16</v>
      </c>
      <c r="E20" s="92" t="s">
        <v>17</v>
      </c>
      <c r="F20" s="92" t="s">
        <v>17</v>
      </c>
      <c r="G20" s="370"/>
      <c r="H20" s="363"/>
      <c r="I20" s="369"/>
      <c r="J20" s="370"/>
      <c r="K20" s="363"/>
      <c r="L20" s="363"/>
    </row>
    <row r="21" spans="1:12" ht="20.25">
      <c r="A21" s="177"/>
      <c r="B21" s="178"/>
      <c r="C21" s="94"/>
      <c r="D21" s="95"/>
      <c r="E21" s="89"/>
      <c r="F21" s="89"/>
      <c r="G21" s="89"/>
      <c r="H21" s="96"/>
      <c r="I21" s="88"/>
      <c r="J21" s="87"/>
      <c r="K21" s="97"/>
      <c r="L21" s="95"/>
    </row>
    <row r="22" spans="1:12" ht="18" customHeight="1">
      <c r="A22" s="351" t="s">
        <v>8</v>
      </c>
      <c r="B22" s="352"/>
      <c r="C22" s="98" t="s">
        <v>31</v>
      </c>
      <c r="D22" s="99"/>
      <c r="E22" s="100"/>
      <c r="F22" s="101"/>
      <c r="G22" s="101"/>
      <c r="H22" s="102"/>
      <c r="I22" s="103"/>
      <c r="J22" s="101"/>
      <c r="K22" s="90"/>
      <c r="L22" s="189"/>
    </row>
    <row r="23" spans="1:12" ht="20.25">
      <c r="A23" s="351" t="s">
        <v>18</v>
      </c>
      <c r="B23" s="352"/>
      <c r="C23" s="98" t="s">
        <v>150</v>
      </c>
      <c r="D23" s="99">
        <v>3</v>
      </c>
      <c r="E23" s="106">
        <v>490</v>
      </c>
      <c r="F23" s="107">
        <f>G23-E23</f>
        <v>178312</v>
      </c>
      <c r="G23" s="107">
        <v>178802</v>
      </c>
      <c r="H23" s="108">
        <v>1041563</v>
      </c>
      <c r="I23" s="109"/>
      <c r="J23" s="107">
        <v>192464</v>
      </c>
      <c r="K23" s="107">
        <v>1009992</v>
      </c>
      <c r="L23" s="194">
        <v>278656</v>
      </c>
    </row>
    <row r="24" spans="1:12" ht="20.25">
      <c r="A24" s="104"/>
      <c r="B24" s="105"/>
      <c r="C24" s="98"/>
      <c r="D24" s="99"/>
      <c r="E24" s="110"/>
      <c r="F24" s="107"/>
      <c r="G24" s="107"/>
      <c r="H24" s="108"/>
      <c r="I24" s="109"/>
      <c r="J24" s="107"/>
      <c r="K24" s="107"/>
      <c r="L24" s="190"/>
    </row>
    <row r="25" spans="1:12" ht="20.25">
      <c r="A25" s="351" t="s">
        <v>19</v>
      </c>
      <c r="B25" s="352"/>
      <c r="C25" s="98" t="s">
        <v>38</v>
      </c>
      <c r="D25" s="99">
        <v>0</v>
      </c>
      <c r="E25" s="111">
        <v>0</v>
      </c>
      <c r="F25" s="111">
        <f>G25-E25</f>
        <v>13757</v>
      </c>
      <c r="G25" s="111">
        <v>13757</v>
      </c>
      <c r="H25" s="112">
        <v>123945</v>
      </c>
      <c r="I25" s="113"/>
      <c r="J25" s="111">
        <v>18799</v>
      </c>
      <c r="K25" s="111">
        <v>122770</v>
      </c>
      <c r="L25" s="190">
        <v>13564</v>
      </c>
    </row>
    <row r="26" spans="1:12" ht="20.25">
      <c r="A26" s="104"/>
      <c r="B26" s="105"/>
      <c r="C26" s="98"/>
      <c r="D26" s="99"/>
      <c r="E26" s="114"/>
      <c r="F26" s="111"/>
      <c r="G26" s="111"/>
      <c r="H26" s="112"/>
      <c r="I26" s="113"/>
      <c r="J26" s="111"/>
      <c r="K26" s="111"/>
      <c r="L26" s="190"/>
    </row>
    <row r="27" spans="1:12" ht="20.25">
      <c r="A27" s="351" t="s">
        <v>20</v>
      </c>
      <c r="B27" s="352"/>
      <c r="C27" s="98" t="s">
        <v>151</v>
      </c>
      <c r="D27" s="99">
        <v>2</v>
      </c>
      <c r="E27" s="99">
        <v>325</v>
      </c>
      <c r="F27" s="111">
        <f>G27-E27</f>
        <v>151896</v>
      </c>
      <c r="G27" s="111">
        <v>152221</v>
      </c>
      <c r="H27" s="112">
        <v>1090664</v>
      </c>
      <c r="I27" s="113"/>
      <c r="J27" s="111">
        <v>170323</v>
      </c>
      <c r="K27" s="111">
        <v>1076446</v>
      </c>
      <c r="L27" s="190">
        <v>175907</v>
      </c>
    </row>
    <row r="28" spans="1:12" ht="21" thickBot="1">
      <c r="A28" s="104"/>
      <c r="B28" s="105"/>
      <c r="C28" s="98"/>
      <c r="D28" s="99"/>
      <c r="E28" s="114"/>
      <c r="F28" s="101"/>
      <c r="G28" s="101"/>
      <c r="H28" s="102"/>
      <c r="I28" s="103"/>
      <c r="J28" s="101"/>
      <c r="K28" s="93"/>
      <c r="L28" s="191"/>
    </row>
    <row r="29" spans="1:12" ht="21" thickBot="1">
      <c r="A29" s="115"/>
      <c r="B29" s="116"/>
      <c r="C29" s="116" t="s">
        <v>37</v>
      </c>
      <c r="D29" s="117">
        <f>+D23+D25+D27</f>
        <v>5</v>
      </c>
      <c r="E29" s="118">
        <f>+E23+E25+E27</f>
        <v>815</v>
      </c>
      <c r="F29" s="118">
        <f>+F23+F25+F27</f>
        <v>343965</v>
      </c>
      <c r="G29" s="119">
        <f>+G23+G25+G27</f>
        <v>344780</v>
      </c>
      <c r="H29" s="120">
        <f>+H23+H25+H27</f>
        <v>2256172</v>
      </c>
      <c r="I29" s="121"/>
      <c r="J29" s="119">
        <f>+J23+J25+J27</f>
        <v>381586</v>
      </c>
      <c r="K29" s="119">
        <f>+K23+K25+K27</f>
        <v>2209208</v>
      </c>
      <c r="L29" s="117">
        <f>+L23+L25+L27</f>
        <v>468127</v>
      </c>
    </row>
    <row r="30" spans="1:12" ht="20.25">
      <c r="A30" s="122"/>
      <c r="B30" s="123"/>
      <c r="C30" s="124"/>
      <c r="D30" s="125"/>
      <c r="E30" s="126"/>
      <c r="F30" s="127"/>
      <c r="G30" s="128"/>
      <c r="H30" s="129"/>
      <c r="I30" s="130"/>
      <c r="J30" s="128"/>
      <c r="K30" s="97"/>
      <c r="L30" s="192"/>
    </row>
    <row r="31" spans="1:12" s="8" customFormat="1" ht="20.25">
      <c r="A31" s="353" t="s">
        <v>9</v>
      </c>
      <c r="B31" s="354"/>
      <c r="C31" s="131" t="s">
        <v>41</v>
      </c>
      <c r="D31" s="132"/>
      <c r="E31" s="133"/>
      <c r="F31" s="134"/>
      <c r="G31" s="135"/>
      <c r="H31" s="136"/>
      <c r="I31" s="137"/>
      <c r="J31" s="138"/>
      <c r="K31" s="139"/>
      <c r="L31" s="193"/>
    </row>
    <row r="32" spans="1:12" s="8" customFormat="1" ht="18.75" customHeight="1">
      <c r="A32" s="353" t="s">
        <v>18</v>
      </c>
      <c r="B32" s="354"/>
      <c r="C32" s="98" t="s">
        <v>70</v>
      </c>
      <c r="D32" s="140">
        <v>0</v>
      </c>
      <c r="E32" s="141">
        <v>0</v>
      </c>
      <c r="F32" s="111">
        <f>G32-E32</f>
        <v>19113</v>
      </c>
      <c r="G32" s="142">
        <v>19113</v>
      </c>
      <c r="H32" s="143">
        <v>275084</v>
      </c>
      <c r="I32" s="144"/>
      <c r="J32" s="145">
        <v>30780</v>
      </c>
      <c r="K32" s="145">
        <v>279689</v>
      </c>
      <c r="L32" s="190">
        <v>21065</v>
      </c>
    </row>
    <row r="33" spans="1:12" s="8" customFormat="1" ht="18.75" customHeight="1" thickBot="1">
      <c r="A33" s="146"/>
      <c r="B33" s="147"/>
      <c r="C33" s="131"/>
      <c r="D33" s="140"/>
      <c r="E33" s="141"/>
      <c r="F33" s="111"/>
      <c r="G33" s="142"/>
      <c r="H33" s="143"/>
      <c r="I33" s="144"/>
      <c r="J33" s="145"/>
      <c r="K33" s="145"/>
      <c r="L33" s="190"/>
    </row>
    <row r="34" spans="1:12" s="8" customFormat="1" ht="21" customHeight="1" thickBot="1">
      <c r="A34" s="115"/>
      <c r="B34" s="116"/>
      <c r="C34" s="116" t="s">
        <v>71</v>
      </c>
      <c r="D34" s="117">
        <f>+D32</f>
        <v>0</v>
      </c>
      <c r="E34" s="117">
        <f aca="true" t="shared" si="0" ref="E34:K34">+E32</f>
        <v>0</v>
      </c>
      <c r="F34" s="117">
        <f t="shared" si="0"/>
        <v>19113</v>
      </c>
      <c r="G34" s="117">
        <f t="shared" si="0"/>
        <v>19113</v>
      </c>
      <c r="H34" s="117">
        <f t="shared" si="0"/>
        <v>275084</v>
      </c>
      <c r="I34" s="121"/>
      <c r="J34" s="118">
        <f t="shared" si="0"/>
        <v>30780</v>
      </c>
      <c r="K34" s="117">
        <f t="shared" si="0"/>
        <v>279689</v>
      </c>
      <c r="L34" s="117">
        <f>+L32</f>
        <v>21065</v>
      </c>
    </row>
    <row r="35" spans="1:12" ht="20.25">
      <c r="A35" s="122"/>
      <c r="B35" s="123"/>
      <c r="C35" s="124"/>
      <c r="D35" s="111"/>
      <c r="E35" s="148"/>
      <c r="F35" s="111"/>
      <c r="G35" s="107"/>
      <c r="H35" s="108"/>
      <c r="I35" s="109"/>
      <c r="J35" s="149"/>
      <c r="K35" s="97"/>
      <c r="L35" s="190"/>
    </row>
    <row r="36" spans="1:12" ht="20.25">
      <c r="A36" s="351" t="s">
        <v>10</v>
      </c>
      <c r="B36" s="352"/>
      <c r="C36" s="98" t="s">
        <v>11</v>
      </c>
      <c r="D36" s="150"/>
      <c r="E36" s="148"/>
      <c r="F36" s="111"/>
      <c r="G36" s="107"/>
      <c r="H36" s="108"/>
      <c r="I36" s="109"/>
      <c r="J36" s="151"/>
      <c r="K36" s="90"/>
      <c r="L36" s="190"/>
    </row>
    <row r="37" spans="1:12" ht="20.25">
      <c r="A37" s="351" t="s">
        <v>18</v>
      </c>
      <c r="B37" s="352"/>
      <c r="C37" s="152" t="s">
        <v>160</v>
      </c>
      <c r="D37" s="99">
        <v>18</v>
      </c>
      <c r="E37" s="99">
        <v>4058</v>
      </c>
      <c r="F37" s="111">
        <f>G37-E37</f>
        <v>399277</v>
      </c>
      <c r="G37" s="107">
        <v>403335</v>
      </c>
      <c r="H37" s="108">
        <v>2907020</v>
      </c>
      <c r="I37" s="109"/>
      <c r="J37" s="107">
        <v>466594</v>
      </c>
      <c r="K37" s="107">
        <v>2898898</v>
      </c>
      <c r="L37" s="190">
        <v>529156</v>
      </c>
    </row>
    <row r="38" spans="1:12" ht="20.25">
      <c r="A38" s="104"/>
      <c r="B38" s="153"/>
      <c r="C38" s="152"/>
      <c r="D38" s="154"/>
      <c r="E38" s="111"/>
      <c r="F38" s="111"/>
      <c r="G38" s="107"/>
      <c r="H38" s="108"/>
      <c r="I38" s="109"/>
      <c r="J38" s="107"/>
      <c r="K38" s="107"/>
      <c r="L38" s="194"/>
    </row>
    <row r="39" spans="1:12" ht="20.25">
      <c r="A39" s="351" t="s">
        <v>19</v>
      </c>
      <c r="B39" s="352"/>
      <c r="C39" s="152" t="s">
        <v>73</v>
      </c>
      <c r="D39" s="150">
        <v>6</v>
      </c>
      <c r="E39" s="155">
        <v>625</v>
      </c>
      <c r="F39" s="111">
        <f>G39-E39</f>
        <v>78772</v>
      </c>
      <c r="G39" s="107">
        <v>79397</v>
      </c>
      <c r="H39" s="108">
        <v>498836</v>
      </c>
      <c r="I39" s="109"/>
      <c r="J39" s="107">
        <v>91184</v>
      </c>
      <c r="K39" s="107">
        <v>489216</v>
      </c>
      <c r="L39" s="190">
        <v>167048</v>
      </c>
    </row>
    <row r="40" spans="1:12" ht="20.25">
      <c r="A40" s="104"/>
      <c r="B40" s="153"/>
      <c r="C40" s="98"/>
      <c r="D40" s="154"/>
      <c r="E40" s="111"/>
      <c r="F40" s="111"/>
      <c r="G40" s="107"/>
      <c r="H40" s="108"/>
      <c r="I40" s="109"/>
      <c r="J40" s="107"/>
      <c r="K40" s="107"/>
      <c r="L40" s="190"/>
    </row>
    <row r="41" spans="1:12" ht="20.25">
      <c r="A41" s="351" t="s">
        <v>20</v>
      </c>
      <c r="B41" s="352"/>
      <c r="C41" s="98" t="s">
        <v>159</v>
      </c>
      <c r="D41" s="99">
        <v>27</v>
      </c>
      <c r="E41" s="99">
        <v>6719</v>
      </c>
      <c r="F41" s="111">
        <f>G41-E41</f>
        <v>799690</v>
      </c>
      <c r="G41" s="107">
        <v>806409</v>
      </c>
      <c r="H41" s="108">
        <v>5283929</v>
      </c>
      <c r="I41" s="109"/>
      <c r="J41" s="107">
        <v>897121</v>
      </c>
      <c r="K41" s="107">
        <v>5292829</v>
      </c>
      <c r="L41" s="190">
        <v>1203314</v>
      </c>
    </row>
    <row r="42" spans="1:12" ht="17.25" customHeight="1">
      <c r="A42" s="104"/>
      <c r="B42" s="153"/>
      <c r="C42" s="156"/>
      <c r="D42" s="154"/>
      <c r="E42" s="148"/>
      <c r="F42" s="111"/>
      <c r="G42" s="107"/>
      <c r="H42" s="108"/>
      <c r="I42" s="109"/>
      <c r="J42" s="107"/>
      <c r="K42" s="107"/>
      <c r="L42" s="190"/>
    </row>
    <row r="43" spans="1:12" ht="20.25">
      <c r="A43" s="349" t="s">
        <v>6</v>
      </c>
      <c r="B43" s="350"/>
      <c r="C43" s="157" t="s">
        <v>74</v>
      </c>
      <c r="D43" s="99">
        <v>0</v>
      </c>
      <c r="E43" s="99">
        <v>0</v>
      </c>
      <c r="F43" s="111">
        <f>G43-E43</f>
        <v>12270</v>
      </c>
      <c r="G43" s="107">
        <v>12270</v>
      </c>
      <c r="H43" s="108">
        <v>145363</v>
      </c>
      <c r="I43" s="109"/>
      <c r="J43" s="107">
        <v>16158</v>
      </c>
      <c r="K43" s="107">
        <v>143761</v>
      </c>
      <c r="L43" s="190">
        <v>19721</v>
      </c>
    </row>
    <row r="44" spans="1:12" ht="17.25" customHeight="1">
      <c r="A44" s="104"/>
      <c r="B44" s="105"/>
      <c r="C44" s="98"/>
      <c r="D44" s="99"/>
      <c r="E44" s="155"/>
      <c r="F44" s="111"/>
      <c r="G44" s="107"/>
      <c r="H44" s="108"/>
      <c r="I44" s="109"/>
      <c r="J44" s="107"/>
      <c r="K44" s="107"/>
      <c r="L44" s="190"/>
    </row>
    <row r="45" spans="1:12" ht="21" thickBot="1">
      <c r="A45" s="365" t="s">
        <v>62</v>
      </c>
      <c r="B45" s="366"/>
      <c r="C45" s="98" t="s">
        <v>64</v>
      </c>
      <c r="D45" s="99">
        <v>0</v>
      </c>
      <c r="E45" s="155">
        <v>0</v>
      </c>
      <c r="F45" s="111">
        <f>G45-E45</f>
        <v>27677</v>
      </c>
      <c r="G45" s="107">
        <v>27677</v>
      </c>
      <c r="H45" s="108">
        <v>232967</v>
      </c>
      <c r="I45" s="109"/>
      <c r="J45" s="107">
        <v>39716</v>
      </c>
      <c r="K45" s="107">
        <v>240005</v>
      </c>
      <c r="L45" s="190">
        <v>22700</v>
      </c>
    </row>
    <row r="46" spans="1:12" s="8" customFormat="1" ht="21" thickBot="1">
      <c r="A46" s="158"/>
      <c r="B46" s="159"/>
      <c r="C46" s="123" t="s">
        <v>63</v>
      </c>
      <c r="D46" s="160">
        <f>SUM(D37:D45)</f>
        <v>51</v>
      </c>
      <c r="E46" s="161">
        <f>SUM(E37:E45)</f>
        <v>11402</v>
      </c>
      <c r="F46" s="161">
        <f>SUM(F37:F45)</f>
        <v>1317686</v>
      </c>
      <c r="G46" s="162">
        <f>SUM(G37:G45)</f>
        <v>1329088</v>
      </c>
      <c r="H46" s="163">
        <f>SUM(H37:H45)</f>
        <v>9068115</v>
      </c>
      <c r="I46" s="164"/>
      <c r="J46" s="162">
        <f>SUM(J37:J45)</f>
        <v>1510773</v>
      </c>
      <c r="K46" s="162">
        <f>SUM(K37:K45)</f>
        <v>9064709</v>
      </c>
      <c r="L46" s="162">
        <f>SUM(L37:L45)</f>
        <v>1941939</v>
      </c>
    </row>
    <row r="47" spans="1:12" ht="21" thickBot="1">
      <c r="A47" s="165"/>
      <c r="B47" s="166"/>
      <c r="C47" s="116" t="s">
        <v>35</v>
      </c>
      <c r="D47" s="167">
        <f>D29+D34+D46</f>
        <v>56</v>
      </c>
      <c r="E47" s="167">
        <f>E29+E34+E46</f>
        <v>12217</v>
      </c>
      <c r="F47" s="167">
        <f>F29+F34+F46</f>
        <v>1680764</v>
      </c>
      <c r="G47" s="168">
        <f>G29+G34+G46</f>
        <v>1692981</v>
      </c>
      <c r="H47" s="169">
        <f>H29+H34+H46</f>
        <v>11599371</v>
      </c>
      <c r="I47" s="169"/>
      <c r="J47" s="170">
        <f>J29+J34+J46</f>
        <v>1923139</v>
      </c>
      <c r="K47" s="170">
        <f>K29+K34+K46</f>
        <v>11553606</v>
      </c>
      <c r="L47" s="170">
        <f>L29+L34+L46</f>
        <v>2431131</v>
      </c>
    </row>
    <row r="48" spans="1:12" ht="21" thickBot="1">
      <c r="A48" s="171"/>
      <c r="B48" s="172"/>
      <c r="C48" s="173" t="s">
        <v>0</v>
      </c>
      <c r="D48" s="174">
        <v>12</v>
      </c>
      <c r="E48" s="175">
        <v>1209</v>
      </c>
      <c r="F48" s="175">
        <v>1834450</v>
      </c>
      <c r="G48" s="170">
        <v>1835659</v>
      </c>
      <c r="H48" s="176">
        <v>10110509</v>
      </c>
      <c r="I48" s="169"/>
      <c r="J48" s="170">
        <v>1852263</v>
      </c>
      <c r="K48" s="168">
        <v>9908508</v>
      </c>
      <c r="L48" s="168">
        <v>2094852</v>
      </c>
    </row>
    <row r="49" spans="4:12" ht="19.5" customHeight="1">
      <c r="D49" s="179"/>
      <c r="E49" s="180"/>
      <c r="F49" s="181"/>
      <c r="G49" s="181"/>
      <c r="H49" s="181"/>
      <c r="K49" s="326"/>
      <c r="L49" s="326" t="s">
        <v>163</v>
      </c>
    </row>
    <row r="50" spans="1:12" ht="16.5" customHeight="1">
      <c r="A50" s="7" t="s">
        <v>2</v>
      </c>
      <c r="D50" s="179"/>
      <c r="E50" s="180"/>
      <c r="F50" s="181"/>
      <c r="G50" s="181"/>
      <c r="H50" s="181"/>
      <c r="I50" s="181"/>
      <c r="L50" s="13"/>
    </row>
    <row r="51" spans="1:47" ht="18" customHeight="1">
      <c r="A51" s="74" t="s">
        <v>69</v>
      </c>
      <c r="D51" s="6"/>
      <c r="F51" s="28" t="s">
        <v>36</v>
      </c>
      <c r="G51" s="182"/>
      <c r="H51" s="182"/>
      <c r="I51" s="182"/>
      <c r="J51" s="182"/>
      <c r="K51" s="86"/>
      <c r="L51" s="195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 ht="18" customHeight="1">
      <c r="A52" s="74" t="s">
        <v>68</v>
      </c>
      <c r="D52" s="6"/>
      <c r="F52" s="28"/>
      <c r="G52" s="183"/>
      <c r="H52" s="183"/>
      <c r="I52" s="183"/>
      <c r="J52" s="182"/>
      <c r="K52" s="182"/>
      <c r="L52" s="195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ht="20.25">
      <c r="B53" s="184"/>
    </row>
    <row r="54" ht="20.25">
      <c r="B54" s="184"/>
    </row>
  </sheetData>
  <sheetProtection/>
  <mergeCells count="25">
    <mergeCell ref="A45:B45"/>
    <mergeCell ref="H19:H20"/>
    <mergeCell ref="I19:J20"/>
    <mergeCell ref="C18:C20"/>
    <mergeCell ref="A36:B36"/>
    <mergeCell ref="A18:B20"/>
    <mergeCell ref="A32:B32"/>
    <mergeCell ref="D19:E19"/>
    <mergeCell ref="G19:G20"/>
    <mergeCell ref="D18:H18"/>
    <mergeCell ref="I18:K18"/>
    <mergeCell ref="A17:J17"/>
    <mergeCell ref="A12:L12"/>
    <mergeCell ref="L18:L20"/>
    <mergeCell ref="A14:K14"/>
    <mergeCell ref="K19:K20"/>
    <mergeCell ref="A43:B43"/>
    <mergeCell ref="A41:B41"/>
    <mergeCell ref="A39:B39"/>
    <mergeCell ref="A25:B25"/>
    <mergeCell ref="A22:B22"/>
    <mergeCell ref="A27:B27"/>
    <mergeCell ref="A37:B37"/>
    <mergeCell ref="A23:B23"/>
    <mergeCell ref="A31:B31"/>
  </mergeCells>
  <printOptions horizontalCentered="1"/>
  <pageMargins left="0.11811023622047245" right="0.11811023622047245" top="0.35433070866141736" bottom="0" header="0.31496062992125984" footer="0.1968503937007874"/>
  <pageSetup fitToHeight="1" fitToWidth="1" horizontalDpi="600" verticalDpi="600" orientation="landscape" paperSize="9" scale="44" r:id="rId3"/>
  <headerFooter>
    <oddFooter>&amp;L
&amp;CSEPTEMBER 2018&amp;R
1/4
</oddFooter>
  </headerFooter>
  <legacyDrawing r:id="rId2"/>
  <oleObjects>
    <oleObject progId="Word.Picture.8" shapeId="8041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55"/>
  <sheetViews>
    <sheetView zoomScale="75" zoomScaleNormal="75" zoomScaleSheetLayoutView="90" zoomScalePageLayoutView="0" workbookViewId="0" topLeftCell="A7">
      <selection activeCell="I19" sqref="I19:J20"/>
    </sheetView>
  </sheetViews>
  <sheetFormatPr defaultColWidth="9.140625" defaultRowHeight="12.75"/>
  <cols>
    <col min="1" max="1" width="50.140625" style="197" customWidth="1"/>
    <col min="2" max="2" width="20.140625" style="197" customWidth="1"/>
    <col min="3" max="3" width="6.00390625" style="197" customWidth="1"/>
    <col min="4" max="4" width="15.57421875" style="229" customWidth="1"/>
    <col min="5" max="5" width="20.7109375" style="197" customWidth="1"/>
    <col min="6" max="6" width="7.140625" style="197" customWidth="1"/>
    <col min="7" max="7" width="17.421875" style="197" customWidth="1"/>
    <col min="8" max="8" width="21.140625" style="197" customWidth="1"/>
    <col min="9" max="9" width="8.57421875" style="197" customWidth="1"/>
    <col min="10" max="10" width="13.7109375" style="197" customWidth="1"/>
    <col min="11" max="11" width="23.00390625" style="197" customWidth="1"/>
    <col min="12" max="12" width="5.8515625" style="197" customWidth="1"/>
    <col min="13" max="13" width="17.28125" style="197" customWidth="1"/>
    <col min="14" max="41" width="9.140625" style="198" customWidth="1"/>
    <col min="42" max="16384" width="9.140625" style="197" customWidth="1"/>
  </cols>
  <sheetData>
    <row r="1" spans="1:12" ht="16.5">
      <c r="A1" s="388" t="s">
        <v>165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196"/>
    </row>
    <row r="2" spans="1:13" ht="17.25" thickBot="1">
      <c r="A2" s="379" t="s">
        <v>57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M2" s="278" t="s">
        <v>76</v>
      </c>
    </row>
    <row r="3" spans="1:41" s="201" customFormat="1" ht="17.25" thickBot="1">
      <c r="A3" s="386"/>
      <c r="B3" s="380" t="s">
        <v>32</v>
      </c>
      <c r="C3" s="382"/>
      <c r="D3" s="381"/>
      <c r="E3" s="380" t="s">
        <v>33</v>
      </c>
      <c r="F3" s="382"/>
      <c r="G3" s="381"/>
      <c r="H3" s="380" t="s">
        <v>1</v>
      </c>
      <c r="I3" s="382"/>
      <c r="J3" s="381"/>
      <c r="K3" s="380" t="s">
        <v>22</v>
      </c>
      <c r="L3" s="383"/>
      <c r="M3" s="384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</row>
    <row r="4" spans="1:13" ht="17.25" thickBot="1">
      <c r="A4" s="387"/>
      <c r="B4" s="202" t="s">
        <v>24</v>
      </c>
      <c r="C4" s="380" t="s">
        <v>17</v>
      </c>
      <c r="D4" s="390"/>
      <c r="E4" s="202" t="s">
        <v>24</v>
      </c>
      <c r="F4" s="380" t="s">
        <v>17</v>
      </c>
      <c r="G4" s="381"/>
      <c r="H4" s="202" t="s">
        <v>24</v>
      </c>
      <c r="I4" s="380" t="s">
        <v>17</v>
      </c>
      <c r="J4" s="381"/>
      <c r="K4" s="199" t="s">
        <v>24</v>
      </c>
      <c r="L4" s="380" t="s">
        <v>17</v>
      </c>
      <c r="M4" s="381"/>
    </row>
    <row r="5" spans="1:13" ht="16.5">
      <c r="A5" s="329" t="s">
        <v>139</v>
      </c>
      <c r="B5" s="203">
        <v>5</v>
      </c>
      <c r="C5" s="204"/>
      <c r="D5" s="205">
        <v>2454</v>
      </c>
      <c r="E5" s="203">
        <v>41</v>
      </c>
      <c r="F5" s="336"/>
      <c r="G5" s="206">
        <v>6206</v>
      </c>
      <c r="H5" s="207">
        <v>0</v>
      </c>
      <c r="I5" s="208"/>
      <c r="J5" s="209">
        <v>0</v>
      </c>
      <c r="K5" s="210">
        <f>B5+E5+H5</f>
        <v>46</v>
      </c>
      <c r="L5" s="211"/>
      <c r="M5" s="212">
        <f>D5+G5+J5</f>
        <v>8660</v>
      </c>
    </row>
    <row r="6" spans="1:13" ht="16.5">
      <c r="A6" s="328" t="s">
        <v>54</v>
      </c>
      <c r="B6" s="203">
        <v>0</v>
      </c>
      <c r="C6" s="204"/>
      <c r="D6" s="204">
        <v>0</v>
      </c>
      <c r="E6" s="203">
        <v>0</v>
      </c>
      <c r="F6" s="204"/>
      <c r="G6" s="205">
        <v>0</v>
      </c>
      <c r="H6" s="203">
        <v>0</v>
      </c>
      <c r="I6" s="208"/>
      <c r="J6" s="205">
        <v>0</v>
      </c>
      <c r="K6" s="210">
        <f>B6+E6+H6</f>
        <v>0</v>
      </c>
      <c r="L6" s="210"/>
      <c r="M6" s="212">
        <f>D6+G6+J6</f>
        <v>0</v>
      </c>
    </row>
    <row r="7" spans="1:13" ht="16.5">
      <c r="A7" s="328" t="s">
        <v>142</v>
      </c>
      <c r="B7" s="203">
        <v>5</v>
      </c>
      <c r="C7" s="213"/>
      <c r="D7" s="214">
        <v>2822</v>
      </c>
      <c r="E7" s="203">
        <v>3</v>
      </c>
      <c r="F7" s="280"/>
      <c r="G7" s="205">
        <v>702</v>
      </c>
      <c r="H7" s="207">
        <v>0</v>
      </c>
      <c r="I7" s="215"/>
      <c r="J7" s="209">
        <v>0</v>
      </c>
      <c r="K7" s="210">
        <f aca="true" t="shared" si="0" ref="K7:K15">B7+E7+H7</f>
        <v>8</v>
      </c>
      <c r="L7" s="210"/>
      <c r="M7" s="212">
        <f>D7+G7+J7</f>
        <v>3524</v>
      </c>
    </row>
    <row r="8" spans="1:13" ht="16.5">
      <c r="A8" s="328" t="s">
        <v>143</v>
      </c>
      <c r="B8" s="203">
        <v>0</v>
      </c>
      <c r="C8" s="213"/>
      <c r="D8" s="214">
        <v>0</v>
      </c>
      <c r="E8" s="203">
        <v>0</v>
      </c>
      <c r="F8" s="280"/>
      <c r="G8" s="205">
        <v>0</v>
      </c>
      <c r="H8" s="207">
        <v>0</v>
      </c>
      <c r="I8" s="215"/>
      <c r="J8" s="209">
        <v>0</v>
      </c>
      <c r="K8" s="210">
        <f t="shared" si="0"/>
        <v>0</v>
      </c>
      <c r="L8" s="210"/>
      <c r="M8" s="212">
        <f>D8+G8+J8</f>
        <v>0</v>
      </c>
    </row>
    <row r="9" spans="1:13" ht="16.5">
      <c r="A9" s="328" t="s">
        <v>51</v>
      </c>
      <c r="B9" s="203">
        <v>0</v>
      </c>
      <c r="C9" s="213"/>
      <c r="D9" s="214">
        <v>0</v>
      </c>
      <c r="E9" s="203">
        <v>0</v>
      </c>
      <c r="F9" s="213"/>
      <c r="G9" s="205">
        <v>0</v>
      </c>
      <c r="H9" s="207">
        <v>0</v>
      </c>
      <c r="I9" s="215"/>
      <c r="J9" s="209">
        <v>0</v>
      </c>
      <c r="K9" s="210">
        <f t="shared" si="0"/>
        <v>0</v>
      </c>
      <c r="L9" s="210"/>
      <c r="M9" s="212">
        <f aca="true" t="shared" si="1" ref="M9:M15">D9+G9+J9</f>
        <v>0</v>
      </c>
    </row>
    <row r="10" spans="1:13" ht="16.5">
      <c r="A10" s="328" t="s">
        <v>144</v>
      </c>
      <c r="B10" s="203">
        <v>0</v>
      </c>
      <c r="C10" s="213"/>
      <c r="D10" s="214">
        <v>0</v>
      </c>
      <c r="E10" s="203">
        <v>0</v>
      </c>
      <c r="F10" s="213"/>
      <c r="G10" s="205">
        <v>0</v>
      </c>
      <c r="H10" s="207">
        <v>0</v>
      </c>
      <c r="I10" s="215"/>
      <c r="J10" s="209">
        <v>0</v>
      </c>
      <c r="K10" s="210">
        <f t="shared" si="0"/>
        <v>0</v>
      </c>
      <c r="L10" s="210"/>
      <c r="M10" s="212">
        <f t="shared" si="1"/>
        <v>0</v>
      </c>
    </row>
    <row r="11" spans="1:13" ht="16.5">
      <c r="A11" s="328" t="s">
        <v>50</v>
      </c>
      <c r="B11" s="203">
        <v>0</v>
      </c>
      <c r="C11" s="213"/>
      <c r="D11" s="214">
        <v>0</v>
      </c>
      <c r="E11" s="203">
        <v>0</v>
      </c>
      <c r="F11" s="213"/>
      <c r="G11" s="205">
        <v>0</v>
      </c>
      <c r="H11" s="207">
        <v>0</v>
      </c>
      <c r="I11" s="215"/>
      <c r="J11" s="209">
        <v>0</v>
      </c>
      <c r="K11" s="210">
        <f t="shared" si="0"/>
        <v>0</v>
      </c>
      <c r="L11" s="210"/>
      <c r="M11" s="212">
        <f t="shared" si="1"/>
        <v>0</v>
      </c>
    </row>
    <row r="12" spans="1:13" ht="16.5">
      <c r="A12" s="328" t="s">
        <v>140</v>
      </c>
      <c r="B12" s="203">
        <v>0</v>
      </c>
      <c r="C12" s="213"/>
      <c r="D12" s="214">
        <v>0</v>
      </c>
      <c r="E12" s="203">
        <v>0</v>
      </c>
      <c r="F12" s="213"/>
      <c r="G12" s="205">
        <v>0</v>
      </c>
      <c r="H12" s="207">
        <v>0</v>
      </c>
      <c r="I12" s="215"/>
      <c r="J12" s="209">
        <v>0</v>
      </c>
      <c r="K12" s="210">
        <f t="shared" si="0"/>
        <v>0</v>
      </c>
      <c r="L12" s="216"/>
      <c r="M12" s="212">
        <f t="shared" si="1"/>
        <v>0</v>
      </c>
    </row>
    <row r="13" spans="1:13" ht="16.5">
      <c r="A13" s="328" t="s">
        <v>52</v>
      </c>
      <c r="B13" s="203">
        <v>0</v>
      </c>
      <c r="C13" s="213"/>
      <c r="D13" s="214">
        <v>0</v>
      </c>
      <c r="E13" s="203">
        <v>0</v>
      </c>
      <c r="F13" s="213"/>
      <c r="G13" s="205">
        <v>0</v>
      </c>
      <c r="H13" s="207">
        <v>0</v>
      </c>
      <c r="I13" s="215"/>
      <c r="J13" s="209">
        <v>0</v>
      </c>
      <c r="K13" s="210">
        <f t="shared" si="0"/>
        <v>0</v>
      </c>
      <c r="L13" s="210"/>
      <c r="M13" s="212">
        <f t="shared" si="1"/>
        <v>0</v>
      </c>
    </row>
    <row r="14" spans="1:13" ht="16.5">
      <c r="A14" s="328" t="s">
        <v>53</v>
      </c>
      <c r="B14" s="203">
        <v>2</v>
      </c>
      <c r="C14" s="213"/>
      <c r="D14" s="214">
        <v>33</v>
      </c>
      <c r="E14" s="203">
        <v>0</v>
      </c>
      <c r="F14" s="213"/>
      <c r="G14" s="205">
        <v>0</v>
      </c>
      <c r="H14" s="207">
        <v>0</v>
      </c>
      <c r="I14" s="215"/>
      <c r="J14" s="209">
        <v>0</v>
      </c>
      <c r="K14" s="210">
        <f t="shared" si="0"/>
        <v>2</v>
      </c>
      <c r="L14" s="210"/>
      <c r="M14" s="212">
        <f t="shared" si="1"/>
        <v>33</v>
      </c>
    </row>
    <row r="15" spans="1:13" ht="16.5" customHeight="1" thickBot="1">
      <c r="A15" s="330" t="s">
        <v>145</v>
      </c>
      <c r="B15" s="203">
        <v>0</v>
      </c>
      <c r="C15" s="217"/>
      <c r="D15" s="205">
        <v>0</v>
      </c>
      <c r="E15" s="218">
        <v>0</v>
      </c>
      <c r="F15" s="217"/>
      <c r="G15" s="205">
        <v>0</v>
      </c>
      <c r="H15" s="219">
        <v>0</v>
      </c>
      <c r="I15" s="220"/>
      <c r="J15" s="221">
        <v>0</v>
      </c>
      <c r="K15" s="222">
        <f t="shared" si="0"/>
        <v>0</v>
      </c>
      <c r="L15" s="222"/>
      <c r="M15" s="223">
        <f t="shared" si="1"/>
        <v>0</v>
      </c>
    </row>
    <row r="16" spans="1:13" ht="17.25" customHeight="1" thickBot="1">
      <c r="A16" s="224" t="s">
        <v>22</v>
      </c>
      <c r="B16" s="225">
        <f>SUM(B5:B15)</f>
        <v>12</v>
      </c>
      <c r="C16" s="226"/>
      <c r="D16" s="227">
        <f>SUM(D5:D15)</f>
        <v>5309</v>
      </c>
      <c r="E16" s="225">
        <f>SUM(E5:E15)</f>
        <v>44</v>
      </c>
      <c r="F16" s="226"/>
      <c r="G16" s="227">
        <f>SUM(G5:G15)</f>
        <v>6908</v>
      </c>
      <c r="H16" s="225">
        <f>SUM(H5:H15)</f>
        <v>0</v>
      </c>
      <c r="I16" s="226"/>
      <c r="J16" s="227">
        <f>SUM(J5:J15)</f>
        <v>0</v>
      </c>
      <c r="K16" s="225">
        <f>SUM(K5:K15)</f>
        <v>56</v>
      </c>
      <c r="L16" s="228"/>
      <c r="M16" s="227">
        <f>SUM(M5:M15)</f>
        <v>12217</v>
      </c>
    </row>
    <row r="17" spans="1:10" ht="14.25" customHeight="1">
      <c r="A17" s="337"/>
      <c r="F17" s="201"/>
      <c r="G17" s="201"/>
      <c r="H17" s="201"/>
      <c r="I17" s="201"/>
      <c r="J17" s="201"/>
    </row>
    <row r="18" spans="1:41" s="233" customFormat="1" ht="18" customHeight="1" thickBot="1">
      <c r="A18" s="230" t="s">
        <v>7</v>
      </c>
      <c r="B18" s="231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</row>
    <row r="19" spans="1:41" s="233" customFormat="1" ht="18" customHeight="1" thickBot="1">
      <c r="A19" s="332" t="s">
        <v>157</v>
      </c>
      <c r="B19" s="376" t="s">
        <v>170</v>
      </c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</row>
    <row r="20" spans="1:41" s="233" customFormat="1" ht="18" customHeight="1" thickBot="1">
      <c r="A20" s="332" t="s">
        <v>156</v>
      </c>
      <c r="B20" s="376" t="s">
        <v>171</v>
      </c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</row>
    <row r="21" spans="1:41" s="233" customFormat="1" ht="18" customHeight="1" thickBot="1">
      <c r="A21" s="332" t="s">
        <v>155</v>
      </c>
      <c r="B21" s="376" t="s">
        <v>172</v>
      </c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</row>
    <row r="22" spans="1:41" s="233" customFormat="1" ht="125.25" customHeight="1" thickBot="1">
      <c r="A22" s="332" t="s">
        <v>39</v>
      </c>
      <c r="B22" s="391" t="s">
        <v>174</v>
      </c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3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</row>
    <row r="23" spans="1:41" s="233" customFormat="1" ht="18" customHeight="1" thickBot="1">
      <c r="A23" s="234" t="s">
        <v>75</v>
      </c>
      <c r="B23" s="376" t="s">
        <v>173</v>
      </c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</row>
    <row r="24" spans="1:41" s="233" customFormat="1" ht="18" customHeight="1">
      <c r="A24" s="327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</row>
    <row r="25" spans="1:13" ht="18.75" customHeight="1" thickBot="1">
      <c r="A25" s="385" t="s">
        <v>3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</row>
    <row r="26" spans="1:13" ht="17.25" thickBot="1">
      <c r="A26" s="401"/>
      <c r="B26" s="380" t="s">
        <v>32</v>
      </c>
      <c r="C26" s="382"/>
      <c r="D26" s="381"/>
      <c r="E26" s="380" t="s">
        <v>33</v>
      </c>
      <c r="F26" s="382"/>
      <c r="G26" s="381"/>
      <c r="H26" s="382" t="s">
        <v>1</v>
      </c>
      <c r="I26" s="382"/>
      <c r="J26" s="381"/>
      <c r="K26" s="380" t="s">
        <v>22</v>
      </c>
      <c r="L26" s="383"/>
      <c r="M26" s="384"/>
    </row>
    <row r="27" spans="1:13" ht="17.25" thickBot="1">
      <c r="A27" s="402"/>
      <c r="B27" s="202" t="s">
        <v>24</v>
      </c>
      <c r="C27" s="380" t="s">
        <v>17</v>
      </c>
      <c r="D27" s="390"/>
      <c r="E27" s="202" t="s">
        <v>24</v>
      </c>
      <c r="F27" s="403" t="s">
        <v>17</v>
      </c>
      <c r="G27" s="404"/>
      <c r="H27" s="236" t="s">
        <v>24</v>
      </c>
      <c r="I27" s="382" t="s">
        <v>17</v>
      </c>
      <c r="J27" s="381"/>
      <c r="K27" s="199" t="s">
        <v>24</v>
      </c>
      <c r="L27" s="199"/>
      <c r="M27" s="200" t="s">
        <v>17</v>
      </c>
    </row>
    <row r="28" spans="1:13" ht="16.5">
      <c r="A28" s="329" t="s">
        <v>139</v>
      </c>
      <c r="B28" s="237">
        <f aca="true" t="shared" si="2" ref="B28:B38">+B44-B5</f>
        <v>236</v>
      </c>
      <c r="C28" s="238"/>
      <c r="D28" s="239">
        <f aca="true" t="shared" si="3" ref="D28:E38">+D44-D5</f>
        <v>21186</v>
      </c>
      <c r="E28" s="237">
        <f t="shared" si="3"/>
        <v>840</v>
      </c>
      <c r="F28" s="277"/>
      <c r="G28" s="241">
        <f aca="true" t="shared" si="4" ref="G28:H38">+G44-G5</f>
        <v>0</v>
      </c>
      <c r="H28" s="237">
        <f t="shared" si="4"/>
        <v>23</v>
      </c>
      <c r="I28" s="238"/>
      <c r="J28" s="242">
        <f aca="true" t="shared" si="5" ref="J28:J38">+J44-J5</f>
        <v>134</v>
      </c>
      <c r="K28" s="211">
        <f>+B28+E28+H28</f>
        <v>1099</v>
      </c>
      <c r="L28" s="243"/>
      <c r="M28" s="244">
        <f>+D28+G28+J28</f>
        <v>21320</v>
      </c>
    </row>
    <row r="29" spans="1:13" ht="16.5">
      <c r="A29" s="328" t="s">
        <v>54</v>
      </c>
      <c r="B29" s="237">
        <f t="shared" si="2"/>
        <v>0</v>
      </c>
      <c r="C29" s="238"/>
      <c r="D29" s="239">
        <f t="shared" si="3"/>
        <v>0</v>
      </c>
      <c r="E29" s="237">
        <f t="shared" si="3"/>
        <v>10</v>
      </c>
      <c r="F29" s="238"/>
      <c r="G29" s="241">
        <f t="shared" si="4"/>
        <v>0</v>
      </c>
      <c r="H29" s="209">
        <f t="shared" si="4"/>
        <v>0</v>
      </c>
      <c r="I29" s="213"/>
      <c r="J29" s="209">
        <f t="shared" si="5"/>
        <v>0</v>
      </c>
      <c r="K29" s="210">
        <f>+B29+E29+H29</f>
        <v>10</v>
      </c>
      <c r="L29" s="245"/>
      <c r="M29" s="246">
        <f>+D29+G29+J29</f>
        <v>0</v>
      </c>
    </row>
    <row r="30" spans="1:13" ht="16.5">
      <c r="A30" s="328" t="s">
        <v>142</v>
      </c>
      <c r="B30" s="237">
        <f t="shared" si="2"/>
        <v>319</v>
      </c>
      <c r="C30" s="238"/>
      <c r="D30" s="239">
        <f t="shared" si="3"/>
        <v>18045</v>
      </c>
      <c r="E30" s="237">
        <f t="shared" si="3"/>
        <v>118</v>
      </c>
      <c r="F30" s="279"/>
      <c r="G30" s="241">
        <f t="shared" si="4"/>
        <v>0</v>
      </c>
      <c r="H30" s="209">
        <f t="shared" si="4"/>
        <v>1</v>
      </c>
      <c r="I30" s="213"/>
      <c r="J30" s="209">
        <f t="shared" si="5"/>
        <v>0</v>
      </c>
      <c r="K30" s="210">
        <f>+B30+E30+H30</f>
        <v>438</v>
      </c>
      <c r="L30" s="245"/>
      <c r="M30" s="246">
        <f>+D30+G30+J30</f>
        <v>18045</v>
      </c>
    </row>
    <row r="31" spans="1:13" ht="16.5">
      <c r="A31" s="328" t="s">
        <v>143</v>
      </c>
      <c r="B31" s="237">
        <f t="shared" si="2"/>
        <v>21</v>
      </c>
      <c r="C31" s="238"/>
      <c r="D31" s="239">
        <f t="shared" si="3"/>
        <v>4374</v>
      </c>
      <c r="E31" s="237">
        <f t="shared" si="3"/>
        <v>1</v>
      </c>
      <c r="F31" s="279"/>
      <c r="G31" s="241">
        <f t="shared" si="4"/>
        <v>0</v>
      </c>
      <c r="H31" s="209">
        <f t="shared" si="4"/>
        <v>0</v>
      </c>
      <c r="I31" s="213"/>
      <c r="J31" s="209">
        <f t="shared" si="5"/>
        <v>0</v>
      </c>
      <c r="K31" s="210">
        <f>+B31+E31+H31</f>
        <v>22</v>
      </c>
      <c r="L31" s="245"/>
      <c r="M31" s="246">
        <f>+D31+G31+J31</f>
        <v>4374</v>
      </c>
    </row>
    <row r="32" spans="1:13" ht="16.5">
      <c r="A32" s="328" t="s">
        <v>51</v>
      </c>
      <c r="B32" s="237">
        <f t="shared" si="2"/>
        <v>27</v>
      </c>
      <c r="C32" s="238"/>
      <c r="D32" s="239">
        <f t="shared" si="3"/>
        <v>4437</v>
      </c>
      <c r="E32" s="237">
        <f t="shared" si="3"/>
        <v>0</v>
      </c>
      <c r="F32" s="238"/>
      <c r="G32" s="241">
        <f t="shared" si="4"/>
        <v>0</v>
      </c>
      <c r="H32" s="209">
        <f t="shared" si="4"/>
        <v>0</v>
      </c>
      <c r="I32" s="213"/>
      <c r="J32" s="209">
        <f t="shared" si="5"/>
        <v>0</v>
      </c>
      <c r="K32" s="210">
        <f aca="true" t="shared" si="6" ref="K32:K38">+B32+E32+H32</f>
        <v>27</v>
      </c>
      <c r="L32" s="245"/>
      <c r="M32" s="246">
        <f aca="true" t="shared" si="7" ref="M32:M38">+D32+G32+J32</f>
        <v>4437</v>
      </c>
    </row>
    <row r="33" spans="1:13" ht="16.5">
      <c r="A33" s="328" t="s">
        <v>144</v>
      </c>
      <c r="B33" s="237">
        <f t="shared" si="2"/>
        <v>53</v>
      </c>
      <c r="C33" s="238"/>
      <c r="D33" s="239">
        <f t="shared" si="3"/>
        <v>1627150</v>
      </c>
      <c r="E33" s="237">
        <f t="shared" si="3"/>
        <v>0</v>
      </c>
      <c r="F33" s="238"/>
      <c r="G33" s="241">
        <f t="shared" si="4"/>
        <v>0</v>
      </c>
      <c r="H33" s="209">
        <f t="shared" si="4"/>
        <v>0</v>
      </c>
      <c r="I33" s="213"/>
      <c r="J33" s="209">
        <f t="shared" si="5"/>
        <v>0</v>
      </c>
      <c r="K33" s="210">
        <f t="shared" si="6"/>
        <v>53</v>
      </c>
      <c r="L33" s="245"/>
      <c r="M33" s="246">
        <f t="shared" si="7"/>
        <v>1627150</v>
      </c>
    </row>
    <row r="34" spans="1:13" ht="16.5">
      <c r="A34" s="328" t="s">
        <v>50</v>
      </c>
      <c r="B34" s="237">
        <f t="shared" si="2"/>
        <v>28</v>
      </c>
      <c r="C34" s="238"/>
      <c r="D34" s="239">
        <f t="shared" si="3"/>
        <v>115</v>
      </c>
      <c r="E34" s="237">
        <f t="shared" si="3"/>
        <v>0</v>
      </c>
      <c r="F34" s="238"/>
      <c r="G34" s="241">
        <f t="shared" si="4"/>
        <v>0</v>
      </c>
      <c r="H34" s="209">
        <f t="shared" si="4"/>
        <v>0</v>
      </c>
      <c r="I34" s="213"/>
      <c r="J34" s="209">
        <f t="shared" si="5"/>
        <v>0</v>
      </c>
      <c r="K34" s="210">
        <f t="shared" si="6"/>
        <v>28</v>
      </c>
      <c r="L34" s="245"/>
      <c r="M34" s="246">
        <f t="shared" si="7"/>
        <v>115</v>
      </c>
    </row>
    <row r="35" spans="1:13" ht="16.5">
      <c r="A35" s="328" t="s">
        <v>140</v>
      </c>
      <c r="B35" s="237">
        <f t="shared" si="2"/>
        <v>42</v>
      </c>
      <c r="C35" s="238"/>
      <c r="D35" s="239">
        <f t="shared" si="3"/>
        <v>1452</v>
      </c>
      <c r="E35" s="237">
        <f t="shared" si="3"/>
        <v>27</v>
      </c>
      <c r="F35" s="240"/>
      <c r="G35" s="241">
        <f t="shared" si="4"/>
        <v>0</v>
      </c>
      <c r="H35" s="209">
        <f t="shared" si="4"/>
        <v>0</v>
      </c>
      <c r="I35" s="213"/>
      <c r="J35" s="209">
        <f t="shared" si="5"/>
        <v>0</v>
      </c>
      <c r="K35" s="210">
        <f t="shared" si="6"/>
        <v>69</v>
      </c>
      <c r="L35" s="245"/>
      <c r="M35" s="246">
        <f t="shared" si="7"/>
        <v>1452</v>
      </c>
    </row>
    <row r="36" spans="1:13" ht="16.5">
      <c r="A36" s="328" t="s">
        <v>52</v>
      </c>
      <c r="B36" s="237">
        <f t="shared" si="2"/>
        <v>12</v>
      </c>
      <c r="C36" s="238"/>
      <c r="D36" s="239">
        <f t="shared" si="3"/>
        <v>4</v>
      </c>
      <c r="E36" s="237">
        <f t="shared" si="3"/>
        <v>0</v>
      </c>
      <c r="F36" s="238"/>
      <c r="G36" s="241">
        <f t="shared" si="4"/>
        <v>0</v>
      </c>
      <c r="H36" s="209">
        <f t="shared" si="4"/>
        <v>0</v>
      </c>
      <c r="I36" s="213"/>
      <c r="J36" s="209">
        <f t="shared" si="5"/>
        <v>0</v>
      </c>
      <c r="K36" s="210">
        <f t="shared" si="6"/>
        <v>12</v>
      </c>
      <c r="L36" s="245"/>
      <c r="M36" s="246">
        <f t="shared" si="7"/>
        <v>4</v>
      </c>
    </row>
    <row r="37" spans="1:13" ht="16.5">
      <c r="A37" s="328" t="s">
        <v>53</v>
      </c>
      <c r="B37" s="237">
        <f t="shared" si="2"/>
        <v>58</v>
      </c>
      <c r="C37" s="238"/>
      <c r="D37" s="239">
        <f t="shared" si="3"/>
        <v>3784</v>
      </c>
      <c r="E37" s="237">
        <f t="shared" si="3"/>
        <v>0</v>
      </c>
      <c r="F37" s="238"/>
      <c r="G37" s="239">
        <f t="shared" si="4"/>
        <v>0</v>
      </c>
      <c r="H37" s="209">
        <f t="shared" si="4"/>
        <v>0</v>
      </c>
      <c r="I37" s="213"/>
      <c r="J37" s="209">
        <f t="shared" si="5"/>
        <v>0</v>
      </c>
      <c r="K37" s="210">
        <f t="shared" si="6"/>
        <v>58</v>
      </c>
      <c r="L37" s="245"/>
      <c r="M37" s="246">
        <f t="shared" si="7"/>
        <v>3784</v>
      </c>
    </row>
    <row r="38" spans="1:13" ht="16.5" customHeight="1" thickBot="1">
      <c r="A38" s="330" t="s">
        <v>145</v>
      </c>
      <c r="B38" s="247">
        <f t="shared" si="2"/>
        <v>29</v>
      </c>
      <c r="C38" s="248"/>
      <c r="D38" s="249">
        <f t="shared" si="3"/>
        <v>83</v>
      </c>
      <c r="E38" s="247">
        <f t="shared" si="3"/>
        <v>0</v>
      </c>
      <c r="F38" s="250"/>
      <c r="G38" s="251">
        <f t="shared" si="4"/>
        <v>0</v>
      </c>
      <c r="H38" s="252">
        <f t="shared" si="4"/>
        <v>0</v>
      </c>
      <c r="I38" s="217"/>
      <c r="J38" s="252">
        <f t="shared" si="5"/>
        <v>0</v>
      </c>
      <c r="K38" s="222">
        <f t="shared" si="6"/>
        <v>29</v>
      </c>
      <c r="L38" s="253"/>
      <c r="M38" s="254">
        <f t="shared" si="7"/>
        <v>83</v>
      </c>
    </row>
    <row r="39" spans="1:13" ht="17.25" thickBot="1">
      <c r="A39" s="224" t="s">
        <v>22</v>
      </c>
      <c r="B39" s="255">
        <f>SUM(B28:B38)</f>
        <v>825</v>
      </c>
      <c r="C39" s="405">
        <f>SUM(D28:D38)</f>
        <v>1680630</v>
      </c>
      <c r="D39" s="406"/>
      <c r="E39" s="256">
        <f>SUM(E28:E38)</f>
        <v>996</v>
      </c>
      <c r="F39" s="394">
        <f>SUM(G28:G38)</f>
        <v>0</v>
      </c>
      <c r="G39" s="395"/>
      <c r="H39" s="257">
        <f>SUM(H28:H38)</f>
        <v>24</v>
      </c>
      <c r="I39" s="258"/>
      <c r="J39" s="257">
        <f>SUM(J28:J38)</f>
        <v>134</v>
      </c>
      <c r="K39" s="257">
        <f>SUM(K28:K38)</f>
        <v>1845</v>
      </c>
      <c r="L39" s="259"/>
      <c r="M39" s="260">
        <f>SUM(M28:M38)</f>
        <v>1680764</v>
      </c>
    </row>
    <row r="40" spans="1:13" ht="15.75" customHeight="1">
      <c r="A40" s="398"/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</row>
    <row r="41" spans="1:13" ht="15.75" customHeight="1" thickBot="1">
      <c r="A41" s="399" t="s">
        <v>5</v>
      </c>
      <c r="B41" s="399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</row>
    <row r="42" spans="1:13" ht="17.25" thickBot="1">
      <c r="A42" s="386"/>
      <c r="B42" s="380" t="s">
        <v>32</v>
      </c>
      <c r="C42" s="382"/>
      <c r="D42" s="381"/>
      <c r="E42" s="380" t="s">
        <v>33</v>
      </c>
      <c r="F42" s="382"/>
      <c r="G42" s="381"/>
      <c r="H42" s="380" t="s">
        <v>1</v>
      </c>
      <c r="I42" s="382"/>
      <c r="J42" s="381"/>
      <c r="K42" s="400" t="s">
        <v>22</v>
      </c>
      <c r="L42" s="383"/>
      <c r="M42" s="384"/>
    </row>
    <row r="43" spans="1:13" ht="17.25" thickBot="1">
      <c r="A43" s="387"/>
      <c r="B43" s="202" t="s">
        <v>24</v>
      </c>
      <c r="C43" s="380" t="s">
        <v>17</v>
      </c>
      <c r="D43" s="390"/>
      <c r="E43" s="202" t="s">
        <v>24</v>
      </c>
      <c r="F43" s="380" t="s">
        <v>17</v>
      </c>
      <c r="G43" s="381"/>
      <c r="H43" s="202" t="s">
        <v>24</v>
      </c>
      <c r="I43" s="382" t="s">
        <v>17</v>
      </c>
      <c r="J43" s="381"/>
      <c r="K43" s="199" t="s">
        <v>24</v>
      </c>
      <c r="L43" s="199"/>
      <c r="M43" s="200" t="s">
        <v>17</v>
      </c>
    </row>
    <row r="44" spans="1:13" ht="16.5">
      <c r="A44" s="329" t="s">
        <v>139</v>
      </c>
      <c r="B44" s="237">
        <v>241</v>
      </c>
      <c r="C44" s="261"/>
      <c r="D44" s="242">
        <v>23640</v>
      </c>
      <c r="E44" s="237">
        <v>881</v>
      </c>
      <c r="F44" s="262"/>
      <c r="G44" s="263">
        <v>6206</v>
      </c>
      <c r="H44" s="237">
        <v>23</v>
      </c>
      <c r="I44" s="242"/>
      <c r="J44" s="242">
        <v>134</v>
      </c>
      <c r="K44" s="211">
        <f>B44+E44+H44</f>
        <v>1145</v>
      </c>
      <c r="L44" s="243"/>
      <c r="M44" s="264">
        <f>D44+G44+J44</f>
        <v>29980</v>
      </c>
    </row>
    <row r="45" spans="1:13" ht="16.5">
      <c r="A45" s="328" t="s">
        <v>54</v>
      </c>
      <c r="B45" s="237">
        <v>0</v>
      </c>
      <c r="C45" s="242"/>
      <c r="D45" s="242">
        <v>0</v>
      </c>
      <c r="E45" s="237">
        <v>10</v>
      </c>
      <c r="F45" s="242"/>
      <c r="G45" s="263">
        <v>0</v>
      </c>
      <c r="H45" s="237">
        <v>0</v>
      </c>
      <c r="I45" s="242"/>
      <c r="J45" s="242">
        <v>0</v>
      </c>
      <c r="K45" s="210">
        <f>B45+E45+H45</f>
        <v>10</v>
      </c>
      <c r="L45" s="245"/>
      <c r="M45" s="265">
        <f>D45+G45+J45</f>
        <v>0</v>
      </c>
    </row>
    <row r="46" spans="1:13" ht="16.5">
      <c r="A46" s="328" t="s">
        <v>142</v>
      </c>
      <c r="B46" s="237">
        <f>345-B47</f>
        <v>324</v>
      </c>
      <c r="C46" s="266"/>
      <c r="D46" s="242">
        <v>20867</v>
      </c>
      <c r="E46" s="237">
        <f>122-E47</f>
        <v>121</v>
      </c>
      <c r="F46" s="262"/>
      <c r="G46" s="263">
        <v>702</v>
      </c>
      <c r="H46" s="237">
        <v>1</v>
      </c>
      <c r="I46" s="242"/>
      <c r="J46" s="242">
        <v>0</v>
      </c>
      <c r="K46" s="210">
        <f>B46+E46+H46</f>
        <v>446</v>
      </c>
      <c r="L46" s="245"/>
      <c r="M46" s="265">
        <f>D46+G46+J46</f>
        <v>21569</v>
      </c>
    </row>
    <row r="47" spans="1:13" ht="16.5">
      <c r="A47" s="328" t="s">
        <v>143</v>
      </c>
      <c r="B47" s="237">
        <v>21</v>
      </c>
      <c r="C47" s="266"/>
      <c r="D47" s="242">
        <v>4374</v>
      </c>
      <c r="E47" s="237">
        <v>1</v>
      </c>
      <c r="F47" s="262"/>
      <c r="G47" s="263">
        <v>0</v>
      </c>
      <c r="H47" s="237">
        <v>0</v>
      </c>
      <c r="I47" s="242"/>
      <c r="J47" s="242">
        <v>0</v>
      </c>
      <c r="K47" s="210">
        <f>B47+E47+H47</f>
        <v>22</v>
      </c>
      <c r="L47" s="245"/>
      <c r="M47" s="265">
        <f>D47+G47+J47</f>
        <v>4374</v>
      </c>
    </row>
    <row r="48" spans="1:13" ht="16.5">
      <c r="A48" s="328" t="s">
        <v>51</v>
      </c>
      <c r="B48" s="237">
        <v>27</v>
      </c>
      <c r="C48" s="266"/>
      <c r="D48" s="242">
        <v>4437</v>
      </c>
      <c r="E48" s="237">
        <v>0</v>
      </c>
      <c r="F48" s="267"/>
      <c r="G48" s="263">
        <v>0</v>
      </c>
      <c r="H48" s="268">
        <v>0</v>
      </c>
      <c r="I48" s="267"/>
      <c r="J48" s="267">
        <v>0</v>
      </c>
      <c r="K48" s="210">
        <f aca="true" t="shared" si="8" ref="K48:K54">B48+E48+H48</f>
        <v>27</v>
      </c>
      <c r="L48" s="245"/>
      <c r="M48" s="265">
        <f aca="true" t="shared" si="9" ref="M48:M54">D48+G48+J48</f>
        <v>4437</v>
      </c>
    </row>
    <row r="49" spans="1:13" ht="16.5">
      <c r="A49" s="328" t="s">
        <v>144</v>
      </c>
      <c r="B49" s="237">
        <v>53</v>
      </c>
      <c r="C49" s="266"/>
      <c r="D49" s="242">
        <v>1627150</v>
      </c>
      <c r="E49" s="237">
        <v>0</v>
      </c>
      <c r="F49" s="242"/>
      <c r="G49" s="263">
        <v>0</v>
      </c>
      <c r="H49" s="237">
        <v>0</v>
      </c>
      <c r="I49" s="242"/>
      <c r="J49" s="242">
        <v>0</v>
      </c>
      <c r="K49" s="210">
        <f t="shared" si="8"/>
        <v>53</v>
      </c>
      <c r="L49" s="245"/>
      <c r="M49" s="265">
        <f t="shared" si="9"/>
        <v>1627150</v>
      </c>
    </row>
    <row r="50" spans="1:13" ht="16.5">
      <c r="A50" s="328" t="s">
        <v>50</v>
      </c>
      <c r="B50" s="237">
        <v>28</v>
      </c>
      <c r="C50" s="266"/>
      <c r="D50" s="242">
        <v>115</v>
      </c>
      <c r="E50" s="237">
        <v>0</v>
      </c>
      <c r="F50" s="242"/>
      <c r="G50" s="263">
        <v>0</v>
      </c>
      <c r="H50" s="237">
        <v>0</v>
      </c>
      <c r="I50" s="242"/>
      <c r="J50" s="242">
        <v>0</v>
      </c>
      <c r="K50" s="210">
        <f t="shared" si="8"/>
        <v>28</v>
      </c>
      <c r="L50" s="245"/>
      <c r="M50" s="265">
        <f t="shared" si="9"/>
        <v>115</v>
      </c>
    </row>
    <row r="51" spans="1:13" ht="16.5">
      <c r="A51" s="328" t="s">
        <v>140</v>
      </c>
      <c r="B51" s="237">
        <v>42</v>
      </c>
      <c r="C51" s="269"/>
      <c r="D51" s="242">
        <v>1452</v>
      </c>
      <c r="E51" s="237">
        <v>27</v>
      </c>
      <c r="F51" s="242"/>
      <c r="G51" s="263"/>
      <c r="H51" s="237">
        <v>0</v>
      </c>
      <c r="I51" s="242"/>
      <c r="J51" s="242">
        <v>0</v>
      </c>
      <c r="K51" s="210">
        <f t="shared" si="8"/>
        <v>69</v>
      </c>
      <c r="L51" s="245"/>
      <c r="M51" s="265">
        <f t="shared" si="9"/>
        <v>1452</v>
      </c>
    </row>
    <row r="52" spans="1:13" ht="16.5">
      <c r="A52" s="328" t="s">
        <v>52</v>
      </c>
      <c r="B52" s="237">
        <v>12</v>
      </c>
      <c r="C52" s="266"/>
      <c r="D52" s="242">
        <v>4</v>
      </c>
      <c r="E52" s="237">
        <v>0</v>
      </c>
      <c r="F52" s="242"/>
      <c r="G52" s="263">
        <v>0</v>
      </c>
      <c r="H52" s="237">
        <v>0</v>
      </c>
      <c r="I52" s="242"/>
      <c r="J52" s="242">
        <v>0</v>
      </c>
      <c r="K52" s="210">
        <f t="shared" si="8"/>
        <v>12</v>
      </c>
      <c r="L52" s="245"/>
      <c r="M52" s="265">
        <f t="shared" si="9"/>
        <v>4</v>
      </c>
    </row>
    <row r="53" spans="1:13" ht="16.5">
      <c r="A53" s="328" t="s">
        <v>53</v>
      </c>
      <c r="B53" s="237">
        <v>60</v>
      </c>
      <c r="C53" s="266"/>
      <c r="D53" s="242">
        <v>3817</v>
      </c>
      <c r="E53" s="237">
        <v>0</v>
      </c>
      <c r="F53" s="242"/>
      <c r="G53" s="242">
        <v>0</v>
      </c>
      <c r="H53" s="237">
        <v>0</v>
      </c>
      <c r="I53" s="242"/>
      <c r="J53" s="242">
        <v>0</v>
      </c>
      <c r="K53" s="210">
        <f t="shared" si="8"/>
        <v>60</v>
      </c>
      <c r="L53" s="245"/>
      <c r="M53" s="265">
        <f t="shared" si="9"/>
        <v>3817</v>
      </c>
    </row>
    <row r="54" spans="1:13" ht="16.5" customHeight="1" thickBot="1">
      <c r="A54" s="330" t="s">
        <v>145</v>
      </c>
      <c r="B54" s="247">
        <v>29</v>
      </c>
      <c r="C54" s="270"/>
      <c r="D54" s="271">
        <v>83</v>
      </c>
      <c r="E54" s="247">
        <v>0</v>
      </c>
      <c r="F54" s="271"/>
      <c r="G54" s="271">
        <v>0</v>
      </c>
      <c r="H54" s="272">
        <v>0</v>
      </c>
      <c r="I54" s="271"/>
      <c r="J54" s="271">
        <v>0</v>
      </c>
      <c r="K54" s="222">
        <f t="shared" si="8"/>
        <v>29</v>
      </c>
      <c r="L54" s="253"/>
      <c r="M54" s="273">
        <f t="shared" si="9"/>
        <v>83</v>
      </c>
    </row>
    <row r="55" spans="1:13" ht="17.25" thickBot="1">
      <c r="A55" s="274" t="s">
        <v>22</v>
      </c>
      <c r="B55" s="255">
        <f>SUM(B44:B54)</f>
        <v>837</v>
      </c>
      <c r="C55" s="396">
        <f>SUM(D44:D54)</f>
        <v>1685939</v>
      </c>
      <c r="D55" s="397"/>
      <c r="E55" s="256">
        <f>SUM(E44:E54)</f>
        <v>1040</v>
      </c>
      <c r="F55" s="394">
        <f>SUM(G44:G54)</f>
        <v>6908</v>
      </c>
      <c r="G55" s="395"/>
      <c r="H55" s="275">
        <f>SUM(H44:H54)</f>
        <v>24</v>
      </c>
      <c r="I55" s="276"/>
      <c r="J55" s="257">
        <f>SUM(J44:J54)</f>
        <v>134</v>
      </c>
      <c r="K55" s="275">
        <f>SUM(K44:K54)</f>
        <v>1901</v>
      </c>
      <c r="L55" s="259"/>
      <c r="M55" s="227">
        <f>SUM(M44:M54)</f>
        <v>1692981</v>
      </c>
    </row>
  </sheetData>
  <sheetProtection/>
  <mergeCells count="39">
    <mergeCell ref="K42:M42"/>
    <mergeCell ref="I43:J43"/>
    <mergeCell ref="A26:A27"/>
    <mergeCell ref="F27:G27"/>
    <mergeCell ref="B19:M19"/>
    <mergeCell ref="C39:D39"/>
    <mergeCell ref="B21:M21"/>
    <mergeCell ref="B23:M23"/>
    <mergeCell ref="H26:J26"/>
    <mergeCell ref="C27:D27"/>
    <mergeCell ref="I27:J27"/>
    <mergeCell ref="B22:M22"/>
    <mergeCell ref="F39:G39"/>
    <mergeCell ref="C55:D55"/>
    <mergeCell ref="F55:G55"/>
    <mergeCell ref="B42:D42"/>
    <mergeCell ref="E42:G42"/>
    <mergeCell ref="C43:D43"/>
    <mergeCell ref="A40:M40"/>
    <mergeCell ref="A41:M41"/>
    <mergeCell ref="A42:A43"/>
    <mergeCell ref="F43:G43"/>
    <mergeCell ref="H42:J42"/>
    <mergeCell ref="A1:K1"/>
    <mergeCell ref="E3:G3"/>
    <mergeCell ref="K3:M3"/>
    <mergeCell ref="A3:A4"/>
    <mergeCell ref="C4:D4"/>
    <mergeCell ref="I4:J4"/>
    <mergeCell ref="H3:J3"/>
    <mergeCell ref="B20:M20"/>
    <mergeCell ref="A2:K2"/>
    <mergeCell ref="F4:G4"/>
    <mergeCell ref="E26:G26"/>
    <mergeCell ref="B3:D3"/>
    <mergeCell ref="L4:M4"/>
    <mergeCell ref="B26:D26"/>
    <mergeCell ref="K26:M26"/>
    <mergeCell ref="A25:M25"/>
  </mergeCells>
  <printOptions horizontalCentered="1"/>
  <pageMargins left="0" right="0" top="0.7874015748031497" bottom="0.5905511811023623" header="0.5118110236220472" footer="0.3937007874015748"/>
  <pageSetup fitToHeight="1" fitToWidth="1" horizontalDpi="600" verticalDpi="600" orientation="landscape" paperSize="9" scale="49" r:id="rId1"/>
  <headerFooter alignWithMargins="0">
    <oddFooter>&amp;L
AMFI MONTHLY&amp;C
SEPTEMBER 2018
&amp;R
2/4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43"/>
  <sheetViews>
    <sheetView view="pageBreakPreview" zoomScale="75" zoomScaleNormal="60" zoomScaleSheetLayoutView="75" zoomScalePageLayoutView="0" workbookViewId="0" topLeftCell="A12">
      <selection activeCell="I19" sqref="I19:J20"/>
    </sheetView>
  </sheetViews>
  <sheetFormatPr defaultColWidth="9.140625" defaultRowHeight="12.75"/>
  <cols>
    <col min="1" max="1" width="50.140625" style="1" customWidth="1"/>
    <col min="2" max="2" width="20.421875" style="1" customWidth="1"/>
    <col min="3" max="4" width="20.7109375" style="1" customWidth="1"/>
    <col min="5" max="5" width="25.57421875" style="1" customWidth="1"/>
    <col min="6" max="6" width="26.28125" style="1" customWidth="1"/>
    <col min="7" max="7" width="26.421875" style="33" customWidth="1"/>
    <col min="8" max="8" width="26.28125" style="1" customWidth="1"/>
    <col min="9" max="9" width="11.140625" style="1" bestFit="1" customWidth="1"/>
    <col min="10" max="16384" width="9.140625" style="1" customWidth="1"/>
  </cols>
  <sheetData>
    <row r="1" ht="16.5">
      <c r="A1" s="5" t="s">
        <v>21</v>
      </c>
    </row>
    <row r="2" ht="2.25" customHeight="1"/>
    <row r="3" spans="1:8" ht="16.5">
      <c r="A3" s="409" t="s">
        <v>166</v>
      </c>
      <c r="B3" s="409"/>
      <c r="C3" s="409"/>
      <c r="D3" s="409"/>
      <c r="E3" s="409"/>
      <c r="F3" s="409"/>
      <c r="G3" s="409"/>
      <c r="H3" s="409"/>
    </row>
    <row r="4" spans="1:8" ht="17.25" thickBot="1">
      <c r="A4" s="413" t="s">
        <v>42</v>
      </c>
      <c r="B4" s="413"/>
      <c r="C4" s="413"/>
      <c r="D4" s="413"/>
      <c r="E4" s="413"/>
      <c r="F4" s="413"/>
      <c r="G4" s="413"/>
      <c r="H4" s="37" t="s">
        <v>59</v>
      </c>
    </row>
    <row r="5" spans="1:8" s="16" customFormat="1" ht="99" customHeight="1" thickBot="1">
      <c r="A5" s="18"/>
      <c r="B5" s="14" t="s">
        <v>32</v>
      </c>
      <c r="C5" s="14" t="s">
        <v>33</v>
      </c>
      <c r="D5" s="15" t="s">
        <v>1</v>
      </c>
      <c r="E5" s="19" t="s">
        <v>22</v>
      </c>
      <c r="F5" s="29" t="s">
        <v>149</v>
      </c>
      <c r="G5" s="29" t="s">
        <v>147</v>
      </c>
      <c r="H5" s="29" t="s">
        <v>148</v>
      </c>
    </row>
    <row r="6" spans="1:9" ht="16.5">
      <c r="A6" s="329" t="s">
        <v>139</v>
      </c>
      <c r="B6" s="48">
        <v>58052</v>
      </c>
      <c r="C6" s="48">
        <v>4186</v>
      </c>
      <c r="D6" s="48">
        <v>246</v>
      </c>
      <c r="E6" s="49">
        <f>SUM(B6:D6)</f>
        <v>62484</v>
      </c>
      <c r="F6" s="44">
        <f>+sales!M44-'red+assets'!E6</f>
        <v>-32504</v>
      </c>
      <c r="G6" s="75">
        <v>-85280</v>
      </c>
      <c r="H6" s="34">
        <v>37470</v>
      </c>
      <c r="I6" s="20"/>
    </row>
    <row r="7" spans="1:9" ht="16.5">
      <c r="A7" s="328" t="s">
        <v>54</v>
      </c>
      <c r="B7" s="48">
        <v>0</v>
      </c>
      <c r="C7" s="48">
        <v>0</v>
      </c>
      <c r="D7" s="48">
        <v>0</v>
      </c>
      <c r="E7" s="49">
        <f>SUM(B7:D7)</f>
        <v>0</v>
      </c>
      <c r="F7" s="44">
        <f>+sales!M45-'red+assets'!E7</f>
        <v>0</v>
      </c>
      <c r="G7" s="76">
        <v>153</v>
      </c>
      <c r="H7" s="35">
        <v>200</v>
      </c>
      <c r="I7" s="20"/>
    </row>
    <row r="8" spans="1:8" ht="16.5">
      <c r="A8" s="328" t="s">
        <v>142</v>
      </c>
      <c r="B8" s="48">
        <v>11221</v>
      </c>
      <c r="C8" s="48">
        <v>111</v>
      </c>
      <c r="D8" s="48">
        <v>0</v>
      </c>
      <c r="E8" s="49">
        <f>SUM(B8:D8)</f>
        <v>11332</v>
      </c>
      <c r="F8" s="44">
        <f>+sales!M46-'red+assets'!E8</f>
        <v>10237</v>
      </c>
      <c r="G8" s="83">
        <v>56445</v>
      </c>
      <c r="H8" s="35">
        <f>76065-H9</f>
        <v>56495</v>
      </c>
    </row>
    <row r="9" spans="1:8" ht="16.5">
      <c r="A9" s="328" t="s">
        <v>143</v>
      </c>
      <c r="B9" s="48">
        <v>4295</v>
      </c>
      <c r="C9" s="48">
        <v>0</v>
      </c>
      <c r="D9" s="48">
        <v>0</v>
      </c>
      <c r="E9" s="49">
        <f>SUM(B9:D9)</f>
        <v>4295</v>
      </c>
      <c r="F9" s="44">
        <f>+sales!M47-'red+assets'!E9</f>
        <v>79</v>
      </c>
      <c r="G9" s="83">
        <v>-705</v>
      </c>
      <c r="H9" s="35">
        <v>19570</v>
      </c>
    </row>
    <row r="10" spans="1:8" ht="16.5">
      <c r="A10" s="328" t="s">
        <v>51</v>
      </c>
      <c r="B10" s="48">
        <v>3706</v>
      </c>
      <c r="C10" s="47">
        <v>0</v>
      </c>
      <c r="D10" s="48">
        <v>0</v>
      </c>
      <c r="E10" s="49">
        <f aca="true" t="shared" si="0" ref="E10:E16">SUM(B10:D10)</f>
        <v>3706</v>
      </c>
      <c r="F10" s="44">
        <f>+sales!M48-'red+assets'!E10</f>
        <v>731</v>
      </c>
      <c r="G10" s="76">
        <v>11296</v>
      </c>
      <c r="H10" s="35">
        <v>47045</v>
      </c>
    </row>
    <row r="11" spans="1:8" ht="16.5">
      <c r="A11" s="328" t="s">
        <v>144</v>
      </c>
      <c r="B11" s="48">
        <v>1838200</v>
      </c>
      <c r="C11" s="48">
        <v>0</v>
      </c>
      <c r="D11" s="48">
        <v>0</v>
      </c>
      <c r="E11" s="49">
        <f t="shared" si="0"/>
        <v>1838200</v>
      </c>
      <c r="F11" s="44">
        <f>+sales!M49-'red+assets'!E11</f>
        <v>-211050</v>
      </c>
      <c r="G11" s="76">
        <v>50783</v>
      </c>
      <c r="H11" s="35">
        <v>28646</v>
      </c>
    </row>
    <row r="12" spans="1:8" ht="16.5">
      <c r="A12" s="328" t="s">
        <v>50</v>
      </c>
      <c r="B12" s="48">
        <v>1083</v>
      </c>
      <c r="C12" s="48">
        <v>0</v>
      </c>
      <c r="D12" s="48">
        <v>0</v>
      </c>
      <c r="E12" s="49">
        <f t="shared" si="0"/>
        <v>1083</v>
      </c>
      <c r="F12" s="44">
        <f>+sales!M50-'red+assets'!E12</f>
        <v>-968</v>
      </c>
      <c r="G12" s="76">
        <v>-3017</v>
      </c>
      <c r="H12" s="35">
        <v>1293</v>
      </c>
    </row>
    <row r="13" spans="1:8" ht="16.5">
      <c r="A13" s="328" t="s">
        <v>140</v>
      </c>
      <c r="B13" s="48">
        <v>507</v>
      </c>
      <c r="C13" s="47">
        <v>10</v>
      </c>
      <c r="D13" s="48">
        <v>0</v>
      </c>
      <c r="E13" s="49">
        <f t="shared" si="0"/>
        <v>517</v>
      </c>
      <c r="F13" s="44">
        <f>+sales!M51-'red+assets'!E13</f>
        <v>935</v>
      </c>
      <c r="G13" s="76">
        <v>4735</v>
      </c>
      <c r="H13" s="35">
        <v>4292</v>
      </c>
    </row>
    <row r="14" spans="1:8" ht="16.5">
      <c r="A14" s="328" t="s">
        <v>52</v>
      </c>
      <c r="B14" s="48">
        <v>37</v>
      </c>
      <c r="C14" s="48">
        <v>0</v>
      </c>
      <c r="D14" s="48">
        <v>0</v>
      </c>
      <c r="E14" s="49">
        <f t="shared" si="0"/>
        <v>37</v>
      </c>
      <c r="F14" s="44">
        <f>+sales!M52-'red+assets'!E14</f>
        <v>-33</v>
      </c>
      <c r="G14" s="76">
        <v>-274</v>
      </c>
      <c r="H14" s="35">
        <v>-388</v>
      </c>
    </row>
    <row r="15" spans="1:8" ht="16.5">
      <c r="A15" s="328" t="s">
        <v>53</v>
      </c>
      <c r="B15" s="48">
        <v>1408</v>
      </c>
      <c r="C15" s="48">
        <v>0</v>
      </c>
      <c r="D15" s="48">
        <v>0</v>
      </c>
      <c r="E15" s="49">
        <f t="shared" si="0"/>
        <v>1408</v>
      </c>
      <c r="F15" s="44">
        <f>+sales!M53-'red+assets'!E15</f>
        <v>2409</v>
      </c>
      <c r="G15" s="60">
        <v>11524</v>
      </c>
      <c r="H15" s="72">
        <v>7639</v>
      </c>
    </row>
    <row r="16" spans="1:8" ht="16.5" customHeight="1" thickBot="1">
      <c r="A16" s="331" t="s">
        <v>145</v>
      </c>
      <c r="B16" s="68">
        <v>77</v>
      </c>
      <c r="C16" s="68">
        <v>0</v>
      </c>
      <c r="D16" s="68">
        <v>0</v>
      </c>
      <c r="E16" s="50">
        <f t="shared" si="0"/>
        <v>77</v>
      </c>
      <c r="F16" s="69">
        <f>+sales!M54-'red+assets'!E16</f>
        <v>6</v>
      </c>
      <c r="G16" s="82">
        <v>105</v>
      </c>
      <c r="H16" s="70">
        <v>-261</v>
      </c>
    </row>
    <row r="17" spans="1:8" s="5" customFormat="1" ht="17.25" thickBot="1">
      <c r="A17" s="51" t="s">
        <v>22</v>
      </c>
      <c r="B17" s="46">
        <f aca="true" t="shared" si="1" ref="B17:H17">SUM(B6:B16)</f>
        <v>1918586</v>
      </c>
      <c r="C17" s="46">
        <f t="shared" si="1"/>
        <v>4307</v>
      </c>
      <c r="D17" s="52">
        <f t="shared" si="1"/>
        <v>246</v>
      </c>
      <c r="E17" s="45">
        <f t="shared" si="1"/>
        <v>1923139</v>
      </c>
      <c r="F17" s="46">
        <f t="shared" si="1"/>
        <v>-230158</v>
      </c>
      <c r="G17" s="46">
        <f t="shared" si="1"/>
        <v>45765</v>
      </c>
      <c r="H17" s="36">
        <f t="shared" si="1"/>
        <v>202001</v>
      </c>
    </row>
    <row r="18" spans="2:7" s="5" customFormat="1" ht="16.5">
      <c r="B18" s="53"/>
      <c r="C18" s="53"/>
      <c r="D18" s="53"/>
      <c r="E18" s="53"/>
      <c r="F18" s="53"/>
      <c r="G18" s="54"/>
    </row>
    <row r="19" ht="16.5">
      <c r="A19" s="5" t="s">
        <v>23</v>
      </c>
    </row>
    <row r="20" spans="1:8" ht="16.5">
      <c r="A20" s="411" t="s">
        <v>167</v>
      </c>
      <c r="B20" s="411"/>
      <c r="C20" s="411"/>
      <c r="D20" s="411"/>
      <c r="E20" s="411"/>
      <c r="F20" s="411"/>
      <c r="G20" s="71"/>
      <c r="H20" s="32"/>
    </row>
    <row r="21" spans="1:7" ht="17.25" thickBot="1">
      <c r="A21" s="413" t="s">
        <v>58</v>
      </c>
      <c r="B21" s="413"/>
      <c r="C21" s="413"/>
      <c r="D21" s="413"/>
      <c r="E21" s="413"/>
      <c r="F21" s="37" t="s">
        <v>59</v>
      </c>
      <c r="G21" s="71"/>
    </row>
    <row r="22" spans="1:8" s="2" customFormat="1" ht="17.25" thickBot="1">
      <c r="A22" s="40"/>
      <c r="B22" s="23" t="s">
        <v>32</v>
      </c>
      <c r="C22" s="21" t="s">
        <v>33</v>
      </c>
      <c r="D22" s="22" t="s">
        <v>1</v>
      </c>
      <c r="E22" s="23" t="s">
        <v>22</v>
      </c>
      <c r="F22" s="31" t="s">
        <v>27</v>
      </c>
      <c r="G22" s="24"/>
      <c r="H22" s="24"/>
    </row>
    <row r="23" spans="1:9" ht="16.5">
      <c r="A23" s="329" t="s">
        <v>139</v>
      </c>
      <c r="B23" s="73">
        <v>564071</v>
      </c>
      <c r="C23" s="48">
        <v>155324</v>
      </c>
      <c r="D23" s="48">
        <v>3576</v>
      </c>
      <c r="E23" s="55">
        <f>SUM(B23:D23)</f>
        <v>722971</v>
      </c>
      <c r="F23" s="56">
        <v>33</v>
      </c>
      <c r="G23" s="84"/>
      <c r="H23" s="57"/>
      <c r="I23" s="26"/>
    </row>
    <row r="24" spans="1:9" ht="16.5">
      <c r="A24" s="328" t="s">
        <v>54</v>
      </c>
      <c r="B24" s="48">
        <v>0</v>
      </c>
      <c r="C24" s="48">
        <v>2698</v>
      </c>
      <c r="D24" s="48">
        <v>0</v>
      </c>
      <c r="E24" s="58">
        <f>SUM(B24:D24)</f>
        <v>2698</v>
      </c>
      <c r="F24" s="59" t="s">
        <v>66</v>
      </c>
      <c r="G24" s="84"/>
      <c r="H24" s="57"/>
      <c r="I24" s="26"/>
    </row>
    <row r="25" spans="1:9" ht="16.5">
      <c r="A25" s="328" t="s">
        <v>142</v>
      </c>
      <c r="B25" s="48">
        <f>686904-B26</f>
        <v>632266</v>
      </c>
      <c r="C25" s="48">
        <f>30546-C26</f>
        <v>30409</v>
      </c>
      <c r="D25" s="48">
        <v>463</v>
      </c>
      <c r="E25" s="58">
        <f>SUM(B25:D25)</f>
        <v>663138</v>
      </c>
      <c r="F25" s="59">
        <v>30</v>
      </c>
      <c r="G25" s="84"/>
      <c r="H25" s="57"/>
      <c r="I25" s="26"/>
    </row>
    <row r="26" spans="1:9" ht="16.5">
      <c r="A26" s="328" t="s">
        <v>143</v>
      </c>
      <c r="B26" s="48">
        <v>54638</v>
      </c>
      <c r="C26" s="48">
        <v>137</v>
      </c>
      <c r="D26" s="48">
        <v>0</v>
      </c>
      <c r="E26" s="58">
        <f>SUM(B26:D26)</f>
        <v>54775</v>
      </c>
      <c r="F26" s="59">
        <v>3</v>
      </c>
      <c r="G26" s="84"/>
      <c r="H26" s="57"/>
      <c r="I26" s="26"/>
    </row>
    <row r="27" spans="1:9" ht="16.5">
      <c r="A27" s="328" t="s">
        <v>51</v>
      </c>
      <c r="B27" s="48">
        <v>177065</v>
      </c>
      <c r="C27" s="48">
        <v>0</v>
      </c>
      <c r="D27" s="48">
        <v>0</v>
      </c>
      <c r="E27" s="58">
        <f aca="true" t="shared" si="2" ref="E27:E33">SUM(B27:D27)</f>
        <v>177065</v>
      </c>
      <c r="F27" s="59">
        <v>8</v>
      </c>
      <c r="G27" s="84"/>
      <c r="H27" s="57"/>
      <c r="I27" s="26"/>
    </row>
    <row r="28" spans="1:9" ht="16.5">
      <c r="A28" s="328" t="s">
        <v>144</v>
      </c>
      <c r="B28" s="48">
        <v>394774</v>
      </c>
      <c r="C28" s="48">
        <v>0</v>
      </c>
      <c r="D28" s="48">
        <v>0</v>
      </c>
      <c r="E28" s="58">
        <f>SUM(B28:D28)</f>
        <v>394774</v>
      </c>
      <c r="F28" s="59">
        <v>18</v>
      </c>
      <c r="G28" s="84"/>
      <c r="H28" s="57"/>
      <c r="I28" s="26"/>
    </row>
    <row r="29" spans="1:9" ht="16.5">
      <c r="A29" s="328" t="s">
        <v>50</v>
      </c>
      <c r="B29" s="73">
        <v>8018</v>
      </c>
      <c r="C29" s="73">
        <v>0</v>
      </c>
      <c r="D29" s="73">
        <v>0</v>
      </c>
      <c r="E29" s="58">
        <f t="shared" si="2"/>
        <v>8018</v>
      </c>
      <c r="F29" s="59" t="s">
        <v>66</v>
      </c>
      <c r="G29" s="84"/>
      <c r="H29" s="57"/>
      <c r="I29" s="26"/>
    </row>
    <row r="30" spans="1:9" ht="16.5">
      <c r="A30" s="328" t="s">
        <v>140</v>
      </c>
      <c r="B30" s="73">
        <v>79938</v>
      </c>
      <c r="C30" s="73">
        <v>4365</v>
      </c>
      <c r="D30" s="73">
        <v>0</v>
      </c>
      <c r="E30" s="58">
        <f t="shared" si="2"/>
        <v>84303</v>
      </c>
      <c r="F30" s="59">
        <v>4</v>
      </c>
      <c r="G30" s="84"/>
      <c r="H30" s="57"/>
      <c r="I30" s="26"/>
    </row>
    <row r="31" spans="1:9" ht="16.5">
      <c r="A31" s="328" t="s">
        <v>52</v>
      </c>
      <c r="B31" s="73">
        <v>4434</v>
      </c>
      <c r="C31" s="73">
        <v>0</v>
      </c>
      <c r="D31" s="73">
        <v>0</v>
      </c>
      <c r="E31" s="58">
        <f t="shared" si="2"/>
        <v>4434</v>
      </c>
      <c r="F31" s="59" t="s">
        <v>66</v>
      </c>
      <c r="G31" s="84"/>
      <c r="H31" s="57"/>
      <c r="I31" s="26"/>
    </row>
    <row r="32" spans="1:9" ht="16.5">
      <c r="A32" s="328" t="s">
        <v>53</v>
      </c>
      <c r="B32" s="73">
        <v>90439</v>
      </c>
      <c r="C32" s="73">
        <v>0</v>
      </c>
      <c r="D32" s="73">
        <v>0</v>
      </c>
      <c r="E32" s="58">
        <f t="shared" si="2"/>
        <v>90439</v>
      </c>
      <c r="F32" s="59">
        <v>4</v>
      </c>
      <c r="G32" s="84"/>
      <c r="H32" s="57"/>
      <c r="I32" s="25"/>
    </row>
    <row r="33" spans="1:9" ht="17.25" thickBot="1">
      <c r="A33" s="331" t="s">
        <v>145</v>
      </c>
      <c r="B33" s="68">
        <v>1808</v>
      </c>
      <c r="C33" s="68">
        <v>0</v>
      </c>
      <c r="D33" s="68">
        <v>0</v>
      </c>
      <c r="E33" s="60">
        <f t="shared" si="2"/>
        <v>1808</v>
      </c>
      <c r="F33" s="61" t="s">
        <v>66</v>
      </c>
      <c r="G33" s="84"/>
      <c r="H33" s="57"/>
      <c r="I33" s="25"/>
    </row>
    <row r="34" spans="1:8" s="5" customFormat="1" ht="21" customHeight="1" thickBot="1">
      <c r="A34" s="51" t="s">
        <v>22</v>
      </c>
      <c r="B34" s="46">
        <f>SUM(B23:B33)</f>
        <v>2007451</v>
      </c>
      <c r="C34" s="46">
        <f>SUM(C23:C33)</f>
        <v>192933</v>
      </c>
      <c r="D34" s="52">
        <f>SUM(D23:D33)</f>
        <v>4039</v>
      </c>
      <c r="E34" s="42">
        <f>SUM(E23:E33)</f>
        <v>2204423</v>
      </c>
      <c r="F34" s="43">
        <f>SUM(F23:F33)</f>
        <v>100</v>
      </c>
      <c r="G34" s="54"/>
      <c r="H34" s="54"/>
    </row>
    <row r="35" spans="1:7" s="5" customFormat="1" ht="16.5">
      <c r="A35" s="62" t="s">
        <v>4</v>
      </c>
      <c r="B35" s="4"/>
      <c r="C35" s="4"/>
      <c r="D35" s="4"/>
      <c r="E35" s="4"/>
      <c r="F35" s="4"/>
      <c r="G35" s="77"/>
    </row>
    <row r="36" spans="5:7" ht="16.5">
      <c r="E36" s="3"/>
      <c r="F36" s="3"/>
      <c r="G36" s="78"/>
    </row>
    <row r="37" spans="1:6" ht="17.25" thickBot="1">
      <c r="A37" s="5" t="s">
        <v>56</v>
      </c>
      <c r="B37" s="412" t="s">
        <v>168</v>
      </c>
      <c r="C37" s="412"/>
      <c r="D37" s="412"/>
      <c r="E37" s="412"/>
      <c r="F37" s="37" t="s">
        <v>60</v>
      </c>
    </row>
    <row r="38" spans="1:7" ht="82.5" customHeight="1" thickBot="1">
      <c r="A38" s="63"/>
      <c r="B38" s="343" t="s">
        <v>28</v>
      </c>
      <c r="C38" s="64" t="s">
        <v>25</v>
      </c>
      <c r="D38" s="343" t="s">
        <v>26</v>
      </c>
      <c r="E38" s="343" t="s">
        <v>169</v>
      </c>
      <c r="F38" s="343" t="s">
        <v>40</v>
      </c>
      <c r="G38" s="79"/>
    </row>
    <row r="39" spans="1:7" ht="19.5" customHeight="1" thickBot="1">
      <c r="A39" s="65" t="s">
        <v>29</v>
      </c>
      <c r="B39" s="342">
        <v>38</v>
      </c>
      <c r="C39" s="342">
        <v>67</v>
      </c>
      <c r="D39" s="342">
        <v>98</v>
      </c>
      <c r="E39" s="342">
        <v>4011</v>
      </c>
      <c r="F39" s="342">
        <v>4081</v>
      </c>
      <c r="G39" s="80"/>
    </row>
    <row r="40" spans="1:7" ht="16.5">
      <c r="A40" s="39" t="s">
        <v>65</v>
      </c>
      <c r="B40" s="66"/>
      <c r="C40" s="67"/>
      <c r="D40" s="67"/>
      <c r="E40" s="67"/>
      <c r="F40" s="67"/>
      <c r="G40" s="24"/>
    </row>
    <row r="41" spans="1:7" ht="37.5" customHeight="1">
      <c r="A41" s="410" t="s">
        <v>138</v>
      </c>
      <c r="B41" s="410"/>
      <c r="C41" s="410"/>
      <c r="D41" s="410"/>
      <c r="E41" s="410"/>
      <c r="F41" s="410"/>
      <c r="G41" s="81"/>
    </row>
    <row r="42" spans="1:7" ht="18.75" customHeight="1">
      <c r="A42" s="12"/>
      <c r="B42" s="12"/>
      <c r="C42" s="12"/>
      <c r="D42" s="12"/>
      <c r="E42" s="12"/>
      <c r="F42" s="12"/>
      <c r="G42" s="81"/>
    </row>
    <row r="43" spans="1:9" ht="16.5">
      <c r="A43" s="41"/>
      <c r="B43" s="38"/>
      <c r="C43" s="38"/>
      <c r="D43" s="38"/>
      <c r="E43" s="33"/>
      <c r="F43" s="33"/>
      <c r="H43" s="33"/>
      <c r="I43" s="33"/>
    </row>
  </sheetData>
  <sheetProtection/>
  <mergeCells count="6">
    <mergeCell ref="A3:H3"/>
    <mergeCell ref="A41:F41"/>
    <mergeCell ref="A20:F20"/>
    <mergeCell ref="B37:E37"/>
    <mergeCell ref="A4:G4"/>
    <mergeCell ref="A21:E21"/>
  </mergeCells>
  <printOptions horizontalCentered="1"/>
  <pageMargins left="0.5905511811023623" right="0.3937007874015748" top="0.4724409448818898" bottom="0.35433070866141736" header="0.4724409448818898" footer="0.15748031496062992"/>
  <pageSetup horizontalDpi="600" verticalDpi="600" orientation="landscape" paperSize="9" scale="61" r:id="rId1"/>
  <headerFooter alignWithMargins="0">
    <oddFooter>&amp;LAMFI MONTHLY&amp;C
SEPTEMBER 2018
&amp;R3/4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56.28125" style="0" customWidth="1"/>
    <col min="3" max="3" width="15.00390625" style="0" customWidth="1"/>
    <col min="4" max="4" width="12.00390625" style="0" customWidth="1"/>
    <col min="5" max="5" width="58.57421875" style="0" customWidth="1"/>
    <col min="6" max="6" width="14.8515625" style="0" customWidth="1"/>
  </cols>
  <sheetData>
    <row r="1" spans="1:6" s="30" customFormat="1" ht="12.75">
      <c r="A1" s="281" t="s">
        <v>77</v>
      </c>
      <c r="B1" s="281"/>
      <c r="C1" s="282"/>
      <c r="D1" s="281"/>
      <c r="E1" s="281"/>
      <c r="F1" s="281"/>
    </row>
    <row r="2" spans="1:6" s="30" customFormat="1" ht="21" thickBot="1">
      <c r="A2" s="283"/>
      <c r="B2" s="417" t="s">
        <v>154</v>
      </c>
      <c r="C2" s="417"/>
      <c r="D2" s="417"/>
      <c r="E2" s="417"/>
      <c r="F2" s="284" t="s">
        <v>78</v>
      </c>
    </row>
    <row r="3" spans="1:6" s="30" customFormat="1" ht="19.5" customHeight="1">
      <c r="A3" s="418" t="s">
        <v>79</v>
      </c>
      <c r="B3" s="421" t="s">
        <v>80</v>
      </c>
      <c r="C3" s="414" t="s">
        <v>81</v>
      </c>
      <c r="D3" s="418" t="s">
        <v>79</v>
      </c>
      <c r="E3" s="418" t="s">
        <v>80</v>
      </c>
      <c r="F3" s="414" t="s">
        <v>81</v>
      </c>
    </row>
    <row r="4" spans="1:6" s="30" customFormat="1" ht="19.5" customHeight="1">
      <c r="A4" s="419"/>
      <c r="B4" s="422"/>
      <c r="C4" s="415"/>
      <c r="D4" s="419"/>
      <c r="E4" s="419"/>
      <c r="F4" s="415"/>
    </row>
    <row r="5" spans="1:6" s="30" customFormat="1" ht="19.5" customHeight="1" thickBot="1">
      <c r="A5" s="420"/>
      <c r="B5" s="423"/>
      <c r="C5" s="416"/>
      <c r="D5" s="420"/>
      <c r="E5" s="420"/>
      <c r="F5" s="416"/>
    </row>
    <row r="6" spans="1:6" s="30" customFormat="1" ht="15" customHeight="1">
      <c r="A6" s="285" t="s">
        <v>8</v>
      </c>
      <c r="B6" s="285" t="s">
        <v>43</v>
      </c>
      <c r="C6" s="286"/>
      <c r="D6" s="287" t="s">
        <v>82</v>
      </c>
      <c r="E6" s="285" t="s">
        <v>48</v>
      </c>
      <c r="F6" s="288"/>
    </row>
    <row r="7" spans="1:6" s="30" customFormat="1" ht="15" customHeight="1">
      <c r="A7" s="289" t="s">
        <v>83</v>
      </c>
      <c r="B7" s="290" t="s">
        <v>44</v>
      </c>
      <c r="C7" s="291"/>
      <c r="D7" s="340">
        <v>1</v>
      </c>
      <c r="E7" s="293" t="s">
        <v>84</v>
      </c>
      <c r="F7" s="294">
        <v>8523</v>
      </c>
    </row>
    <row r="8" spans="1:6" s="30" customFormat="1" ht="15" customHeight="1">
      <c r="A8" s="338">
        <v>1</v>
      </c>
      <c r="B8" s="295" t="s">
        <v>85</v>
      </c>
      <c r="C8" s="294">
        <v>5872</v>
      </c>
      <c r="D8" s="340">
        <v>2</v>
      </c>
      <c r="E8" s="295" t="s">
        <v>86</v>
      </c>
      <c r="F8" s="294">
        <v>110400</v>
      </c>
    </row>
    <row r="9" spans="1:6" s="30" customFormat="1" ht="15" customHeight="1">
      <c r="A9" s="338">
        <f>A8+1</f>
        <v>2</v>
      </c>
      <c r="B9" s="295" t="s">
        <v>87</v>
      </c>
      <c r="C9" s="294">
        <v>14045</v>
      </c>
      <c r="D9" s="340">
        <v>3</v>
      </c>
      <c r="E9" s="296" t="s">
        <v>88</v>
      </c>
      <c r="F9" s="294">
        <v>27556</v>
      </c>
    </row>
    <row r="10" spans="1:6" s="30" customFormat="1" ht="15" customHeight="1">
      <c r="A10" s="338">
        <f>A9+1</f>
        <v>3</v>
      </c>
      <c r="B10" s="295" t="s">
        <v>89</v>
      </c>
      <c r="C10" s="294">
        <v>253829</v>
      </c>
      <c r="D10" s="340">
        <v>4</v>
      </c>
      <c r="E10" s="293" t="s">
        <v>90</v>
      </c>
      <c r="F10" s="294">
        <v>20569</v>
      </c>
    </row>
    <row r="11" spans="1:8" s="30" customFormat="1" ht="15" customHeight="1">
      <c r="A11" s="339">
        <v>4</v>
      </c>
      <c r="B11" s="295" t="s">
        <v>101</v>
      </c>
      <c r="C11" s="333">
        <v>4910</v>
      </c>
      <c r="D11" s="292"/>
      <c r="E11" s="290" t="s">
        <v>92</v>
      </c>
      <c r="F11" s="297">
        <f>SUM(F7:F10)</f>
        <v>167048</v>
      </c>
      <c r="H11" s="298"/>
    </row>
    <row r="12" spans="1:6" s="30" customFormat="1" ht="15" customHeight="1">
      <c r="A12" s="295"/>
      <c r="B12" s="290" t="s">
        <v>91</v>
      </c>
      <c r="C12" s="297">
        <f>SUM(C8:C11)</f>
        <v>278656</v>
      </c>
      <c r="D12" s="292"/>
      <c r="E12" s="290"/>
      <c r="F12" s="297"/>
    </row>
    <row r="13" spans="1:6" s="30" customFormat="1" ht="15" customHeight="1">
      <c r="A13" s="295"/>
      <c r="B13" s="290"/>
      <c r="C13" s="294"/>
      <c r="D13" s="299" t="s">
        <v>93</v>
      </c>
      <c r="E13" s="290" t="s">
        <v>44</v>
      </c>
      <c r="F13" s="294"/>
    </row>
    <row r="14" spans="1:6" s="30" customFormat="1" ht="15" customHeight="1">
      <c r="A14" s="289" t="s">
        <v>82</v>
      </c>
      <c r="B14" s="290" t="s">
        <v>45</v>
      </c>
      <c r="C14" s="294"/>
      <c r="D14" s="340">
        <v>1</v>
      </c>
      <c r="E14" s="295" t="s">
        <v>95</v>
      </c>
      <c r="F14" s="294">
        <v>254223</v>
      </c>
    </row>
    <row r="15" spans="1:6" s="30" customFormat="1" ht="15" customHeight="1">
      <c r="A15" s="338">
        <v>1</v>
      </c>
      <c r="B15" s="295" t="s">
        <v>94</v>
      </c>
      <c r="C15" s="294">
        <v>13564</v>
      </c>
      <c r="D15" s="340">
        <f>D14+1</f>
        <v>2</v>
      </c>
      <c r="E15" s="295" t="s">
        <v>97</v>
      </c>
      <c r="F15" s="300">
        <v>87631</v>
      </c>
    </row>
    <row r="16" spans="1:6" s="30" customFormat="1" ht="15" customHeight="1">
      <c r="A16" s="289"/>
      <c r="B16" s="290" t="s">
        <v>96</v>
      </c>
      <c r="C16" s="297">
        <f>C15</f>
        <v>13564</v>
      </c>
      <c r="D16" s="340">
        <f>D15+1</f>
        <v>3</v>
      </c>
      <c r="E16" s="295" t="s">
        <v>98</v>
      </c>
      <c r="F16" s="294">
        <v>306360</v>
      </c>
    </row>
    <row r="17" spans="1:6" s="30" customFormat="1" ht="15" customHeight="1">
      <c r="A17" s="290"/>
      <c r="B17" s="290"/>
      <c r="C17" s="294"/>
      <c r="D17" s="340">
        <f>D16+1</f>
        <v>4</v>
      </c>
      <c r="E17" s="295" t="s">
        <v>100</v>
      </c>
      <c r="F17" s="294">
        <v>310257</v>
      </c>
    </row>
    <row r="18" spans="1:6" s="30" customFormat="1" ht="15" customHeight="1">
      <c r="A18" s="289" t="s">
        <v>93</v>
      </c>
      <c r="B18" s="290" t="s">
        <v>46</v>
      </c>
      <c r="C18" s="294"/>
      <c r="D18" s="338">
        <f>D17+1</f>
        <v>5</v>
      </c>
      <c r="E18" s="296" t="s">
        <v>104</v>
      </c>
      <c r="F18" s="294">
        <v>244843</v>
      </c>
    </row>
    <row r="19" spans="1:6" s="30" customFormat="1" ht="15" customHeight="1">
      <c r="A19" s="338">
        <v>1</v>
      </c>
      <c r="B19" s="295" t="s">
        <v>99</v>
      </c>
      <c r="C19" s="294">
        <v>9961</v>
      </c>
      <c r="D19" s="338"/>
      <c r="E19" s="290" t="s">
        <v>106</v>
      </c>
      <c r="F19" s="307">
        <f>SUM(F14:F18)</f>
        <v>1203314</v>
      </c>
    </row>
    <row r="20" spans="1:6" s="30" customFormat="1" ht="15" customHeight="1">
      <c r="A20" s="338">
        <v>2</v>
      </c>
      <c r="B20" s="295" t="s">
        <v>103</v>
      </c>
      <c r="C20" s="294">
        <v>165946</v>
      </c>
      <c r="D20" s="292"/>
      <c r="E20" s="290"/>
      <c r="F20" s="307"/>
    </row>
    <row r="21" spans="1:6" s="30" customFormat="1" ht="15" customHeight="1">
      <c r="A21" s="290"/>
      <c r="B21" s="290" t="s">
        <v>105</v>
      </c>
      <c r="C21" s="297">
        <f>SUM(C19:C20)</f>
        <v>175907</v>
      </c>
      <c r="D21" s="301" t="s">
        <v>108</v>
      </c>
      <c r="E21" s="290" t="s">
        <v>45</v>
      </c>
      <c r="F21" s="302"/>
    </row>
    <row r="22" spans="1:6" s="30" customFormat="1" ht="15" customHeight="1">
      <c r="A22" s="290"/>
      <c r="B22" s="290" t="s">
        <v>107</v>
      </c>
      <c r="C22" s="297">
        <f>C12+C16+C21</f>
        <v>468127</v>
      </c>
      <c r="D22" s="340">
        <v>1</v>
      </c>
      <c r="E22" s="295" t="s">
        <v>110</v>
      </c>
      <c r="F22" s="302">
        <v>11928</v>
      </c>
    </row>
    <row r="23" spans="1:6" s="30" customFormat="1" ht="15" customHeight="1">
      <c r="A23" s="290"/>
      <c r="B23" s="290"/>
      <c r="C23" s="294"/>
      <c r="D23" s="340">
        <v>2</v>
      </c>
      <c r="E23" s="295" t="s">
        <v>111</v>
      </c>
      <c r="F23" s="303">
        <v>7793</v>
      </c>
    </row>
    <row r="24" spans="1:6" s="30" customFormat="1" ht="15" customHeight="1">
      <c r="A24" s="290" t="s">
        <v>9</v>
      </c>
      <c r="B24" s="290" t="s">
        <v>109</v>
      </c>
      <c r="C24" s="294"/>
      <c r="D24" s="292"/>
      <c r="E24" s="290" t="s">
        <v>113</v>
      </c>
      <c r="F24" s="305">
        <f>SUM(F22:F23)</f>
        <v>19721</v>
      </c>
    </row>
    <row r="25" spans="1:6" s="30" customFormat="1" ht="15" customHeight="1">
      <c r="A25" s="289"/>
      <c r="B25" s="290" t="s">
        <v>47</v>
      </c>
      <c r="C25" s="294"/>
      <c r="D25" s="292"/>
      <c r="E25" s="290"/>
      <c r="F25" s="305"/>
    </row>
    <row r="26" spans="1:6" s="30" customFormat="1" ht="15" customHeight="1">
      <c r="A26" s="338">
        <v>1</v>
      </c>
      <c r="B26" s="304" t="s">
        <v>112</v>
      </c>
      <c r="C26" s="294">
        <v>639</v>
      </c>
      <c r="D26" s="301" t="s">
        <v>116</v>
      </c>
      <c r="E26" s="290" t="s">
        <v>61</v>
      </c>
      <c r="F26" s="295"/>
    </row>
    <row r="27" spans="1:6" s="30" customFormat="1" ht="15" customHeight="1">
      <c r="A27" s="338">
        <v>2</v>
      </c>
      <c r="B27" s="295" t="s">
        <v>114</v>
      </c>
      <c r="C27" s="294">
        <v>20426</v>
      </c>
      <c r="D27" s="341">
        <v>1</v>
      </c>
      <c r="E27" s="293" t="s">
        <v>117</v>
      </c>
      <c r="F27" s="294">
        <v>22700</v>
      </c>
    </row>
    <row r="28" spans="1:6" s="30" customFormat="1" ht="15" customHeight="1">
      <c r="A28" s="289"/>
      <c r="B28" s="290" t="s">
        <v>115</v>
      </c>
      <c r="C28" s="297">
        <f>SUM(C26:C27)</f>
        <v>21065</v>
      </c>
      <c r="D28" s="306"/>
      <c r="E28" s="290" t="s">
        <v>118</v>
      </c>
      <c r="F28" s="307">
        <f>F27</f>
        <v>22700</v>
      </c>
    </row>
    <row r="29" spans="1:6" s="30" customFormat="1" ht="15" customHeight="1">
      <c r="A29" s="295"/>
      <c r="B29" s="295"/>
      <c r="C29" s="294"/>
      <c r="D29" s="306"/>
      <c r="E29" s="290"/>
      <c r="F29" s="307"/>
    </row>
    <row r="30" spans="1:6" s="30" customFormat="1" ht="15" customHeight="1">
      <c r="A30" s="290" t="s">
        <v>10</v>
      </c>
      <c r="B30" s="290" t="s">
        <v>11</v>
      </c>
      <c r="C30" s="345"/>
      <c r="D30" s="308"/>
      <c r="E30" s="346" t="s">
        <v>120</v>
      </c>
      <c r="F30" s="347">
        <f>C52+F11+F19+F24+F28</f>
        <v>1941939</v>
      </c>
    </row>
    <row r="31" spans="1:6" s="30" customFormat="1" ht="15" customHeight="1">
      <c r="A31" s="289" t="s">
        <v>83</v>
      </c>
      <c r="B31" s="290" t="s">
        <v>47</v>
      </c>
      <c r="C31" s="294"/>
      <c r="D31" s="348"/>
      <c r="E31" s="348"/>
      <c r="F31" s="348"/>
    </row>
    <row r="32" spans="1:6" s="30" customFormat="1" ht="15" customHeight="1">
      <c r="A32" s="338">
        <v>1</v>
      </c>
      <c r="B32" s="295" t="s">
        <v>158</v>
      </c>
      <c r="C32" s="294">
        <v>95457</v>
      </c>
      <c r="D32" s="295"/>
      <c r="E32" s="290"/>
      <c r="F32" s="290"/>
    </row>
    <row r="33" spans="1:6" s="30" customFormat="1" ht="15" customHeight="1">
      <c r="A33" s="338">
        <f>A32+1</f>
        <v>2</v>
      </c>
      <c r="B33" s="304" t="s">
        <v>119</v>
      </c>
      <c r="C33" s="321">
        <v>14161</v>
      </c>
      <c r="D33" s="324"/>
      <c r="E33" s="289" t="s">
        <v>49</v>
      </c>
      <c r="F33" s="305">
        <f>C22+C28+F30</f>
        <v>2431131</v>
      </c>
    </row>
    <row r="34" spans="1:6" s="30" customFormat="1" ht="15" customHeight="1">
      <c r="A34" s="338">
        <f aca="true" t="shared" si="0" ref="A34:A51">A33+1</f>
        <v>3</v>
      </c>
      <c r="B34" s="322" t="s">
        <v>137</v>
      </c>
      <c r="C34" s="321">
        <v>2256</v>
      </c>
      <c r="D34" s="290"/>
      <c r="E34" s="325"/>
      <c r="F34" s="295"/>
    </row>
    <row r="35" spans="1:6" s="309" customFormat="1" ht="15" customHeight="1">
      <c r="A35" s="338">
        <f t="shared" si="0"/>
        <v>4</v>
      </c>
      <c r="B35" s="295" t="s">
        <v>102</v>
      </c>
      <c r="C35" s="321">
        <v>69483</v>
      </c>
      <c r="D35" s="290"/>
      <c r="E35" s="290"/>
      <c r="F35" s="290"/>
    </row>
    <row r="36" spans="1:6" s="30" customFormat="1" ht="15" customHeight="1">
      <c r="A36" s="338">
        <f t="shared" si="0"/>
        <v>5</v>
      </c>
      <c r="B36" s="323" t="s">
        <v>121</v>
      </c>
      <c r="C36" s="294">
        <v>1514</v>
      </c>
      <c r="D36" s="295"/>
      <c r="E36" s="290"/>
      <c r="F36" s="290"/>
    </row>
    <row r="37" spans="1:6" s="309" customFormat="1" ht="15" customHeight="1">
      <c r="A37" s="338">
        <f t="shared" si="0"/>
        <v>6</v>
      </c>
      <c r="B37" s="304" t="s">
        <v>122</v>
      </c>
      <c r="C37" s="294">
        <v>1506</v>
      </c>
      <c r="D37" s="311"/>
      <c r="E37" s="290"/>
      <c r="F37" s="295"/>
    </row>
    <row r="38" spans="1:6" s="30" customFormat="1" ht="15" customHeight="1">
      <c r="A38" s="338">
        <f t="shared" si="0"/>
        <v>7</v>
      </c>
      <c r="B38" s="310" t="s">
        <v>123</v>
      </c>
      <c r="C38" s="294">
        <v>8008</v>
      </c>
      <c r="D38" s="292"/>
      <c r="E38" s="295"/>
      <c r="F38" s="312"/>
    </row>
    <row r="39" spans="1:15" s="30" customFormat="1" ht="15" customHeight="1">
      <c r="A39" s="338">
        <f t="shared" si="0"/>
        <v>8</v>
      </c>
      <c r="B39" s="295" t="s">
        <v>124</v>
      </c>
      <c r="C39" s="294">
        <v>12672</v>
      </c>
      <c r="D39" s="292"/>
      <c r="E39" s="313"/>
      <c r="F39" s="314"/>
      <c r="L39" s="298"/>
      <c r="M39" s="298"/>
      <c r="N39" s="298"/>
      <c r="O39" s="298"/>
    </row>
    <row r="40" spans="1:15" s="30" customFormat="1" ht="15" customHeight="1">
      <c r="A40" s="338">
        <f t="shared" si="0"/>
        <v>9</v>
      </c>
      <c r="B40" s="295" t="s">
        <v>125</v>
      </c>
      <c r="C40" s="294">
        <v>134412</v>
      </c>
      <c r="D40" s="292"/>
      <c r="E40" s="295"/>
      <c r="F40" s="314"/>
      <c r="L40" s="298"/>
      <c r="M40" s="298"/>
      <c r="N40" s="298"/>
      <c r="O40" s="298"/>
    </row>
    <row r="41" spans="1:6" s="30" customFormat="1" ht="15" customHeight="1">
      <c r="A41" s="338">
        <f t="shared" si="0"/>
        <v>10</v>
      </c>
      <c r="B41" s="295" t="s">
        <v>126</v>
      </c>
      <c r="C41" s="294">
        <v>73752</v>
      </c>
      <c r="D41" s="292"/>
      <c r="E41" s="295"/>
      <c r="F41" s="314"/>
    </row>
    <row r="42" spans="1:6" s="30" customFormat="1" ht="15" customHeight="1">
      <c r="A42" s="338">
        <f t="shared" si="0"/>
        <v>11</v>
      </c>
      <c r="B42" s="295" t="s">
        <v>127</v>
      </c>
      <c r="C42" s="294">
        <v>4336</v>
      </c>
      <c r="D42" s="295"/>
      <c r="E42" s="295"/>
      <c r="F42" s="314"/>
    </row>
    <row r="43" spans="1:7" s="30" customFormat="1" ht="15" customHeight="1">
      <c r="A43" s="338">
        <f t="shared" si="0"/>
        <v>12</v>
      </c>
      <c r="B43" s="295" t="s">
        <v>128</v>
      </c>
      <c r="C43" s="294">
        <v>20305</v>
      </c>
      <c r="D43" s="295"/>
      <c r="E43" s="295"/>
      <c r="F43" s="314"/>
      <c r="G43"/>
    </row>
    <row r="44" spans="1:6" s="30" customFormat="1" ht="15" customHeight="1">
      <c r="A44" s="338">
        <f t="shared" si="0"/>
        <v>13</v>
      </c>
      <c r="B44" s="295" t="s">
        <v>129</v>
      </c>
      <c r="C44" s="294">
        <v>1376</v>
      </c>
      <c r="D44" s="290"/>
      <c r="E44" s="295"/>
      <c r="F44" s="314"/>
    </row>
    <row r="45" spans="1:6" s="30" customFormat="1" ht="15" customHeight="1">
      <c r="A45" s="338">
        <f t="shared" si="0"/>
        <v>14</v>
      </c>
      <c r="B45" s="295" t="s">
        <v>152</v>
      </c>
      <c r="C45" s="294">
        <v>184</v>
      </c>
      <c r="D45" s="295"/>
      <c r="E45" s="333"/>
      <c r="F45" s="333"/>
    </row>
    <row r="46" spans="1:6" s="30" customFormat="1" ht="15" customHeight="1">
      <c r="A46" s="338">
        <f t="shared" si="0"/>
        <v>15</v>
      </c>
      <c r="B46" s="295" t="s">
        <v>130</v>
      </c>
      <c r="C46" s="294">
        <v>1241</v>
      </c>
      <c r="D46" s="295"/>
      <c r="E46" s="295"/>
      <c r="F46" s="295"/>
    </row>
    <row r="47" spans="1:6" s="30" customFormat="1" ht="15" customHeight="1">
      <c r="A47" s="338">
        <f t="shared" si="0"/>
        <v>16</v>
      </c>
      <c r="B47" s="295" t="s">
        <v>131</v>
      </c>
      <c r="C47" s="294">
        <v>58</v>
      </c>
      <c r="D47" s="295"/>
      <c r="E47" s="295"/>
      <c r="F47" s="295"/>
    </row>
    <row r="48" spans="1:6" s="309" customFormat="1" ht="15" customHeight="1">
      <c r="A48" s="338">
        <f t="shared" si="0"/>
        <v>17</v>
      </c>
      <c r="B48" s="295" t="s">
        <v>132</v>
      </c>
      <c r="C48" s="294">
        <v>54</v>
      </c>
      <c r="D48" s="295"/>
      <c r="E48" s="295"/>
      <c r="F48" s="295"/>
    </row>
    <row r="49" spans="1:6" s="30" customFormat="1" ht="15" customHeight="1">
      <c r="A49" s="338">
        <f t="shared" si="0"/>
        <v>18</v>
      </c>
      <c r="B49" s="295" t="s">
        <v>133</v>
      </c>
      <c r="C49" s="294">
        <v>33103</v>
      </c>
      <c r="D49" s="334"/>
      <c r="E49" s="295"/>
      <c r="F49" s="314"/>
    </row>
    <row r="50" spans="1:6" s="30" customFormat="1" ht="15" customHeight="1">
      <c r="A50" s="338">
        <f t="shared" si="0"/>
        <v>19</v>
      </c>
      <c r="B50" s="295" t="s">
        <v>134</v>
      </c>
      <c r="C50" s="294">
        <v>54824</v>
      </c>
      <c r="D50" s="344"/>
      <c r="E50" s="295"/>
      <c r="F50" s="314"/>
    </row>
    <row r="51" spans="1:6" s="30" customFormat="1" ht="15" customHeight="1">
      <c r="A51" s="338">
        <f t="shared" si="0"/>
        <v>20</v>
      </c>
      <c r="B51" s="295" t="s">
        <v>135</v>
      </c>
      <c r="C51" s="294">
        <v>454</v>
      </c>
      <c r="D51" s="315"/>
      <c r="E51" s="290"/>
      <c r="F51" s="314"/>
    </row>
    <row r="52" spans="1:6" s="30" customFormat="1" ht="15" customHeight="1" thickBot="1">
      <c r="A52" s="316"/>
      <c r="B52" s="317" t="s">
        <v>136</v>
      </c>
      <c r="C52" s="318">
        <f>SUM(C32:C51)</f>
        <v>529156</v>
      </c>
      <c r="D52" s="319"/>
      <c r="E52" s="335"/>
      <c r="F52" s="320"/>
    </row>
    <row r="53" spans="1:6" s="30" customFormat="1" ht="12.75" customHeight="1">
      <c r="A53"/>
      <c r="B53"/>
      <c r="C53"/>
      <c r="D53" s="298"/>
      <c r="E53" s="298"/>
      <c r="F53" s="298"/>
    </row>
    <row r="54" ht="12.75">
      <c r="E54" s="298"/>
    </row>
  </sheetData>
  <sheetProtection/>
  <mergeCells count="7">
    <mergeCell ref="F3:F5"/>
    <mergeCell ref="B2:E2"/>
    <mergeCell ref="A3:A5"/>
    <mergeCell ref="B3:B5"/>
    <mergeCell ref="C3:C5"/>
    <mergeCell ref="D3:D5"/>
    <mergeCell ref="E3:E5"/>
  </mergeCells>
  <hyperlinks>
    <hyperlink ref="B26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Footer>&amp;L
AMFI MONTHLY
&amp;C
September 2018
&amp;R
4/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AMFI</dc:creator>
  <cp:keywords/>
  <dc:description/>
  <cp:lastModifiedBy>Simcy</cp:lastModifiedBy>
  <cp:lastPrinted>2018-10-11T05:59:54Z</cp:lastPrinted>
  <dcterms:created xsi:type="dcterms:W3CDTF">2003-05-20T17:13:58Z</dcterms:created>
  <dcterms:modified xsi:type="dcterms:W3CDTF">2018-10-11T06:01:23Z</dcterms:modified>
  <cp:category/>
  <cp:version/>
  <cp:contentType/>
  <cp:contentStatus/>
</cp:coreProperties>
</file>