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0730" windowHeight="11160" activeTab="0"/>
  </bookViews>
  <sheets>
    <sheet name="Mar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<sst xmlns="http://schemas.openxmlformats.org/spreadsheetml/2006/main" count="220" uniqueCount="131">
  <si>
    <t xml:space="preserve">Monthly Report for the month of March 2024 </t>
  </si>
  <si>
    <t xml:space="preserve">Sr </t>
  </si>
  <si>
    <t xml:space="preserve">Scheme Name </t>
  </si>
  <si>
    <t>No. of Schemes as on March, 2024</t>
  </si>
  <si>
    <t>No. of Folios as on March, 2024</t>
  </si>
  <si>
    <t>Funds Mobilized for the month of March 2024 (INR in crore)</t>
  </si>
  <si>
    <t>Net Inflow (+ve)/Outflow (-ve) for the month of March 2024 (INR in crore)</t>
  </si>
  <si>
    <t>Net Assets Under Management as on March, 2024 (INR in crore)</t>
  </si>
  <si>
    <t>Average Net Assets Under Management for the month March 2024 (INR in crore)</t>
  </si>
  <si>
    <t>No. of segregated portfolios created as on March, 2024</t>
  </si>
  <si>
    <t>Net Assets Under Management in segregated portfolio as on March,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</si>
  <si>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</si>
  <si>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</si>
  <si>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</si>
  <si>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</si>
  <si>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</si>
  <si>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</si>
  <si>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</si>
  <si>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</si>
  <si>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</si>
  <si>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</si>
  <si>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</si>
  <si>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</si>
  <si>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</si>
  <si>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</si>
  <si>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</si>
  <si>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</si>
  <si>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</si>
  <si>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</si>
  <si>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</si>
  <si>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</si>
  <si>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</si>
  <si>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</si>
  <si>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</si>
  <si>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</si>
  <si>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</si>
  <si>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</si>
  <si>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</si>
  <si>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</si>
  <si>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</si>
  <si>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</si>
  <si>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</si>
  <si>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</si>
  <si>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</si>
  <si>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</si>
  <si>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</si>
  <si>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</si>
  <si>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</si>
  <si>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</si>
  <si>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</si>
  <si>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</si>
  <si>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</si>
  <si>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</si>
  <si>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</si>
  <si>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</si>
  <si>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</si>
  <si>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</si>
  <si>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</si>
  <si>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</si>
  <si>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</si>
  <si>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</si>
  <si>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</si>
  <si>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</si>
  <si>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</si>
  <si>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</si>
  <si>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</si>
  <si>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</si>
  <si>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</si>
  <si>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</si>
  <si>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</si>
  <si>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</si>
  <si>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</si>
  <si>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</si>
  <si>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</si>
  <si>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</si>
  <si>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</si>
  <si>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</si>
  <si>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</si>
  <si>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</si>
  <si>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</si>
  <si>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</si>
  <si>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</si>
  <si>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</si>
  <si>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</si>
  <si>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</si>
  <si>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</si>
  <si>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</si>
  <si>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</si>
  <si>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</si>
  <si>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</si>
  <si>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</si>
  <si>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</si>
  <si>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</si>
  <si>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</si>
  <si>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</si>
  <si>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</si>
  <si>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</si>
  <si>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</si>
  <si>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</si>
  <si>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Fund of Funds Scheme (Domestic) **</t>
  </si>
  <si>
    <t>##  80</t>
  </si>
  <si>
    <t>** Data in respect Fund of Funds Domestic is shown for information only. The same is included in the respective underlying schemes.</t>
  </si>
  <si>
    <t>Released on 10-Apr-2024</t>
  </si>
  <si>
    <t>## Includes NFO - Mirae Asset Nifty Smallcap 250 Momentum Quality 100 ETF Fund of Fund</t>
  </si>
  <si>
    <t xml:space="preserve">NEW SCHEMES LAUNCHED DURING MARCH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</si>
  <si>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</si>
  <si>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</si>
  <si>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</si>
  <si>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</si>
  <si>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</si>
  <si>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</si>
  <si>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</si>
  <si>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</si>
  <si>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</si>
  <si>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</si>
  <si>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Hybrid Schemes</t>
  </si>
  <si>
    <t>Subtotal "C"</t>
  </si>
  <si>
    <t>D. Other Schemes</t>
  </si>
  <si>
    <t>Subtotal "D"</t>
  </si>
  <si>
    <t xml:space="preserve">Total A + B + C + D </t>
  </si>
  <si>
    <t xml:space="preserve">*NEW SCHEMES LAUNCHED : </t>
  </si>
  <si>
    <t>Open End Schemes</t>
  </si>
  <si>
    <t>Bandhan Long Duration Fund; Kotak Long Duration Fund</t>
  </si>
  <si>
    <t>BARODA BNP PARIBAS INNOVATION FUND; Canara Robeco Manufacturing Fund; Edelweiss Technology Fund; Kotak Technology Fund; Union Business Cycle Fund</t>
  </si>
  <si>
    <t>Helios Balanced Advantage Fund</t>
  </si>
  <si>
    <t>Mahindra Manulife Multi Asset Allocation Fund; Quantum Multi Asset Allocation Fund</t>
  </si>
  <si>
    <t>AXIS CRISIL IBX SDL JUNE 2034 DEBT INDEX FUND; HDFC NIFTY REALTY INDEX FUND; ICICI Prudential Nifty LargeMidcap 250 Index Fund; Kotak Nifty AAA Bond Jun 2025 HTM Index Fund; NAVI NIFTY IT INDEX FUND</t>
  </si>
  <si>
    <t>DSP S&amp;P BSE Liquid Rate ETF ; Motilal Oswal Nifty Realty ETF; Motilal Oswal Nifty Smallcap 250 ETF</t>
  </si>
  <si>
    <t xml:space="preserve">DSP US Treasury Fund of Fund </t>
  </si>
  <si>
    <t xml:space="preserve">Kotak Fixed Maturity Plan Series 329 - 90 days; Tata Fixed Maturity Plan Series 61 Scheme A (91 days) </t>
  </si>
  <si>
    <t>Repurchase/ Redemption for the month of March 2024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</si>
</sst>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8"/>
      <color theme="1"/>
      <name val="Aptos Narrow"/>
      <family val="2"/>
      <scheme val="minor"/>
    </font>
    <font>
      <b/>
      <sz val="9"/>
      <name val="Calibri"/>
      <family val="2"/>
    </font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43" fontId="23" fillId="0" borderId="0" applyFont="0" applyFill="0" applyBorder="0" applyAlignment="0" applyProtection="0"/>
  </cellStyleXfs>
  <cellXfs count="66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0" fillId="0" borderId="10" xfId="0" applyFont="1" applyBorder="1" applyAlignment="1">
      <alignment horizontal="left" vertical="center"/>
    </xf>
    <xf numFmtId="164" fontId="20" fillId="0" borderId="10" xfId="18" applyNumberFormat="1" applyFont="1" applyBorder="1" applyAlignment="1">
      <alignment horizontal="right" vertical="center"/>
    </xf>
    <xf numFmtId="0" fontId="22" fillId="0" borderId="0" xfId="0" applyFont="1" applyAlignment="1">
      <alignment vertical="top"/>
    </xf>
    <xf numFmtId="164" fontId="0" fillId="0" borderId="0" xfId="18" applyNumberFormat="1" applyFont="1" applyFill="1"/>
    <xf numFmtId="164" fontId="0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>
      <alignment horizontal="center" vertical="top" wrapText="1"/>
    </xf>
    <xf numFmtId="164" fontId="0" fillId="0" borderId="10" xfId="18" applyNumberFormat="1" applyFont="1" applyFill="1" applyBorder="1" applyAlignment="1">
      <alignment horizontal="right" vertical="top" wrapText="1"/>
    </xf>
    <xf numFmtId="164" fontId="0" fillId="0" borderId="10" xfId="18" applyNumberFormat="1" applyFont="1" applyFill="1" applyBorder="1" applyAlignment="1" quotePrefix="1">
      <alignment horizontal="right" vertical="top"/>
    </xf>
    <xf numFmtId="164" fontId="0" fillId="0" borderId="10" xfId="18" applyNumberFormat="1" applyFont="1" applyFill="1" applyBorder="1" applyAlignment="1">
      <alignment horizontal="right"/>
    </xf>
    <xf numFmtId="0" fontId="16" fillId="0" borderId="0" xfId="0" applyFont="1"/>
    <xf numFmtId="164" fontId="20" fillId="0" borderId="0" xfId="18" applyNumberFormat="1" applyFont="1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164" fontId="16" fillId="0" borderId="10" xfId="18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164" fontId="16" fillId="0" borderId="10" xfId="18" applyNumberFormat="1" applyFont="1" applyFill="1" applyBorder="1" applyAlignment="1" quotePrefix="1">
      <alignment horizontal="right"/>
    </xf>
    <xf numFmtId="0" fontId="16" fillId="0" borderId="0" xfId="0" applyFont="1" applyAlignment="1">
      <alignment vertical="center"/>
    </xf>
    <xf numFmtId="164" fontId="16" fillId="0" borderId="10" xfId="18" applyNumberFormat="1" applyFont="1" applyFill="1" applyBorder="1" applyAlignment="1">
      <alignment horizontal="right" vertical="top" wrapText="1"/>
    </xf>
    <xf numFmtId="0" fontId="24" fillId="0" borderId="10" xfId="61" applyFont="1" applyBorder="1">
      <alignment/>
      <protection/>
    </xf>
    <xf numFmtId="0" fontId="0" fillId="0" borderId="11" xfId="0" applyBorder="1" applyAlignment="1">
      <alignment horizontal="left" vertical="top"/>
    </xf>
    <xf numFmtId="0" fontId="16" fillId="0" borderId="10" xfId="0" applyFont="1" applyBorder="1"/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top" wrapText="1"/>
    </xf>
    <xf numFmtId="0" fontId="0" fillId="0" borderId="11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64" fontId="20" fillId="0" borderId="10" xfId="18" applyNumberFormat="1" applyFont="1" applyFill="1" applyBorder="1" applyAlignment="1">
      <alignment horizontal="left" vertical="top" wrapText="1"/>
    </xf>
    <xf numFmtId="164" fontId="18" fillId="0" borderId="14" xfId="18" applyNumberFormat="1" applyFont="1" applyFill="1" applyBorder="1" applyAlignment="1">
      <alignment vertical="top" wrapText="1"/>
    </xf>
    <xf numFmtId="164" fontId="18" fillId="0" borderId="10" xfId="18" applyNumberFormat="1" applyFont="1" applyFill="1" applyBorder="1" applyAlignment="1">
      <alignment horizontal="left" vertical="top" wrapText="1"/>
    </xf>
    <xf numFmtId="164" fontId="18" fillId="0" borderId="10" xfId="62" applyNumberFormat="1" applyFont="1" applyFill="1" applyBorder="1" applyAlignment="1">
      <alignment horizontal="left" vertical="top" wrapText="1"/>
    </xf>
    <xf numFmtId="164" fontId="16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 8" xfId="61"/>
    <cellStyle name="Comma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828675</xdr:colOff>
          <xdr:row>0</xdr:row>
          <xdr:rowOff>85725</xdr:rowOff>
        </xdr:from>
        <xdr:to>
          <xdr:col>5</xdr:col>
          <xdr:colOff>238125</xdr:colOff>
          <xdr:row>0</xdr:row>
          <xdr:rowOff>581025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421875" style="1" customWidth="1"/>
    <col min="4" max="4" width="13.8515625" style="1" customWidth="1"/>
    <col min="5" max="9" width="15.28125" style="1" bestFit="1" customWidth="1"/>
    <col min="10" max="10" width="14.281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130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35</v>
      </c>
      <c r="D6" s="20">
        <v>900146</v>
      </c>
      <c r="E6" s="21">
        <v>522110.9196656</v>
      </c>
      <c r="F6" s="21">
        <v>529103.41650667</v>
      </c>
      <c r="G6" s="21">
        <v>-6992.49684107024</v>
      </c>
      <c r="H6" s="21">
        <v>61313.51395471</v>
      </c>
      <c r="I6" s="21">
        <v>103701.32907184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1782854</v>
      </c>
      <c r="E7" s="21">
        <v>313033.72053295</v>
      </c>
      <c r="F7" s="21">
        <v>471004.09923817</v>
      </c>
      <c r="G7" s="21">
        <v>-157970.37870522</v>
      </c>
      <c r="H7" s="21">
        <v>363509.6864555</v>
      </c>
      <c r="I7" s="21">
        <v>475830.21071314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24</v>
      </c>
      <c r="D8" s="20">
        <v>633208</v>
      </c>
      <c r="E8" s="21">
        <v>18962.12736475</v>
      </c>
      <c r="F8" s="21">
        <v>28097.08034825</v>
      </c>
      <c r="G8" s="21">
        <v>-9134.95298349997</v>
      </c>
      <c r="H8" s="21">
        <v>83560.9129155</v>
      </c>
      <c r="I8" s="21">
        <v>90056.3251285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20</v>
      </c>
      <c r="D9" s="20">
        <v>877506</v>
      </c>
      <c r="E9" s="21">
        <v>13081.16810814</v>
      </c>
      <c r="F9" s="21">
        <v>19238.09487308</v>
      </c>
      <c r="G9" s="21">
        <v>-6156.92676494</v>
      </c>
      <c r="H9" s="21">
        <v>90211.9494132</v>
      </c>
      <c r="I9" s="21">
        <v>93360.9196359</v>
      </c>
      <c r="J9" s="20">
        <v>0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23</v>
      </c>
      <c r="D10" s="20">
        <v>430626</v>
      </c>
      <c r="E10" s="21">
        <v>44179.10144485</v>
      </c>
      <c r="F10" s="21">
        <v>52898.85567688</v>
      </c>
      <c r="G10" s="21">
        <v>-8719.75423202995</v>
      </c>
      <c r="H10" s="21">
        <v>148893.1139009</v>
      </c>
      <c r="I10" s="21">
        <v>154270.0472462</v>
      </c>
      <c r="J10" s="20">
        <v>1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23</v>
      </c>
      <c r="D11" s="20">
        <v>456155</v>
      </c>
      <c r="E11" s="21">
        <v>4760.66423126</v>
      </c>
      <c r="F11" s="21">
        <v>11210.69617208</v>
      </c>
      <c r="G11" s="21">
        <v>-6450.03194082</v>
      </c>
      <c r="H11" s="21">
        <v>99004.17824611</v>
      </c>
      <c r="I11" s="21">
        <v>102189.84195387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230314</v>
      </c>
      <c r="E12" s="21">
        <v>170.7781852</v>
      </c>
      <c r="F12" s="21">
        <v>535.23012204</v>
      </c>
      <c r="G12" s="21">
        <v>-364.45193684</v>
      </c>
      <c r="H12" s="21">
        <v>25975.5342264</v>
      </c>
      <c r="I12" s="21">
        <v>26040.6670183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100915</v>
      </c>
      <c r="E13" s="21">
        <v>130.93684609</v>
      </c>
      <c r="F13" s="21">
        <v>240.46490679</v>
      </c>
      <c r="G13" s="21">
        <v>-109.5280607</v>
      </c>
      <c r="H13" s="21">
        <v>10497.4946191</v>
      </c>
      <c r="I13" s="21">
        <v>10479.9758772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9</v>
      </c>
      <c r="D14" s="20">
        <v>64858</v>
      </c>
      <c r="E14" s="21">
        <v>895.81480112</v>
      </c>
      <c r="F14" s="21">
        <v>123.52162022</v>
      </c>
      <c r="G14" s="21">
        <v>772.2931809</v>
      </c>
      <c r="H14" s="21">
        <v>12768.58592519</v>
      </c>
      <c r="I14" s="21">
        <v>12380.63939342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22</v>
      </c>
      <c r="D15" s="20">
        <v>220569</v>
      </c>
      <c r="E15" s="21">
        <v>505.05589474</v>
      </c>
      <c r="F15" s="21">
        <v>642.95680358</v>
      </c>
      <c r="G15" s="21">
        <v>-137.90090884</v>
      </c>
      <c r="H15" s="21">
        <v>31617.12607164</v>
      </c>
      <c r="I15" s="21">
        <v>31604.59727825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560652</v>
      </c>
      <c r="E16" s="21">
        <v>6312.88328577</v>
      </c>
      <c r="F16" s="21">
        <v>6604.75117714</v>
      </c>
      <c r="G16" s="21">
        <v>-291.867891369991</v>
      </c>
      <c r="H16" s="21">
        <v>147360.534841</v>
      </c>
      <c r="I16" s="21">
        <v>147138.1929706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14</v>
      </c>
      <c r="D17" s="20">
        <v>208971</v>
      </c>
      <c r="E17" s="21">
        <v>53.8753808500001</v>
      </c>
      <c r="F17" s="21">
        <v>374.99909995</v>
      </c>
      <c r="G17" s="21">
        <v>-321.1237191</v>
      </c>
      <c r="H17" s="21">
        <v>23141.3530899</v>
      </c>
      <c r="I17" s="21">
        <v>23212.9106397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257714</v>
      </c>
      <c r="E18" s="21">
        <v>3153.67957629</v>
      </c>
      <c r="F18" s="21">
        <v>2922.00112188</v>
      </c>
      <c r="G18" s="21">
        <v>231.678454410001</v>
      </c>
      <c r="H18" s="21">
        <v>80890.5433572</v>
      </c>
      <c r="I18" s="21">
        <v>80385.667465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186552</v>
      </c>
      <c r="E19" s="21">
        <v>1400.37748265</v>
      </c>
      <c r="F19" s="21">
        <v>1938.87526189</v>
      </c>
      <c r="G19" s="21">
        <v>-538.49777924</v>
      </c>
      <c r="H19" s="21">
        <v>27267.7264664</v>
      </c>
      <c r="I19" s="21">
        <v>27613.3063605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38142</v>
      </c>
      <c r="E20" s="21">
        <v>122.29901178</v>
      </c>
      <c r="F20" s="21">
        <v>64.25633554</v>
      </c>
      <c r="G20" s="21">
        <v>58.04267624</v>
      </c>
      <c r="H20" s="21">
        <v>4742.1648909</v>
      </c>
      <c r="I20" s="21">
        <v>4699.8578868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13</v>
      </c>
      <c r="D21" s="20">
        <v>215735</v>
      </c>
      <c r="E21" s="21">
        <v>1094.97387531</v>
      </c>
      <c r="F21" s="21">
        <v>3267.98017005</v>
      </c>
      <c r="G21" s="21">
        <v>-2173.00629474</v>
      </c>
      <c r="H21" s="21">
        <v>51469.1553926</v>
      </c>
      <c r="I21" s="21">
        <v>52581.5569694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316</v>
      </c>
      <c r="D22" s="14">
        <f>SUM($D$6:$D$21)</f>
        <v>7164917</v>
      </c>
      <c r="E22" s="10">
        <f>SUM($E$6:$E$21)</f>
        <v>929968.3756873498</v>
      </c>
      <c r="F22" s="10">
        <f>SUM($F$6:$F$21)</f>
        <v>1128267.2794342104</v>
      </c>
      <c r="G22" s="10">
        <f>SUM($G$6:$G$21)</f>
        <v>-198298.90374686016</v>
      </c>
      <c r="H22" s="10">
        <f>SUM($H$6:$H$21)</f>
        <v>1262223.57376625</v>
      </c>
      <c r="I22" s="10">
        <f>SUM($I$6:$I$21)</f>
        <v>1435546.04560862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24</v>
      </c>
      <c r="D25" s="20">
        <v>6071425</v>
      </c>
      <c r="E25" s="21">
        <v>3334.44512639</v>
      </c>
      <c r="F25" s="21">
        <v>1506.99871735</v>
      </c>
      <c r="G25" s="21">
        <v>1827.44640904</v>
      </c>
      <c r="H25" s="21">
        <v>124681.6919005</v>
      </c>
      <c r="I25" s="21">
        <v>122872.0647424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31</v>
      </c>
      <c r="D26" s="20">
        <v>13668455</v>
      </c>
      <c r="E26" s="21">
        <v>5661.97186318</v>
      </c>
      <c r="F26" s="21">
        <v>3534.18511491</v>
      </c>
      <c r="G26" s="21">
        <v>2127.78674826999</v>
      </c>
      <c r="H26" s="21">
        <v>314154.5680974</v>
      </c>
      <c r="I26" s="21">
        <v>310340.5840797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29</v>
      </c>
      <c r="D27" s="20">
        <v>9277595</v>
      </c>
      <c r="E27" s="21">
        <v>5036.97529505</v>
      </c>
      <c r="F27" s="21">
        <v>1821.39930489</v>
      </c>
      <c r="G27" s="21">
        <v>3215.57599016</v>
      </c>
      <c r="H27" s="21">
        <v>205736.8557832</v>
      </c>
      <c r="I27" s="21">
        <v>202389.4421947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29</v>
      </c>
      <c r="D28" s="20">
        <v>14015426</v>
      </c>
      <c r="E28" s="21">
        <v>4943.78517865</v>
      </c>
      <c r="F28" s="21">
        <v>3926.09759622</v>
      </c>
      <c r="G28" s="21">
        <v>1017.68758243</v>
      </c>
      <c r="H28" s="21">
        <v>296985.7151392</v>
      </c>
      <c r="I28" s="21">
        <v>293303.1094389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27</v>
      </c>
      <c r="D29" s="20">
        <v>19028082</v>
      </c>
      <c r="E29" s="21">
        <v>5721.99364582999</v>
      </c>
      <c r="F29" s="21">
        <v>5816.16219306</v>
      </c>
      <c r="G29" s="21">
        <v>-94.1685472300087</v>
      </c>
      <c r="H29" s="21">
        <v>243368.3707106</v>
      </c>
      <c r="I29" s="21">
        <v>242443.5311037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9</v>
      </c>
      <c r="D30" s="20">
        <v>877410</v>
      </c>
      <c r="E30" s="21">
        <v>615.705234</v>
      </c>
      <c r="F30" s="21">
        <v>293.1678031</v>
      </c>
      <c r="G30" s="21">
        <v>322.5374309</v>
      </c>
      <c r="H30" s="21">
        <v>23914.563015</v>
      </c>
      <c r="I30" s="21">
        <v>23792.1625913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23</v>
      </c>
      <c r="D31" s="20">
        <v>6178068</v>
      </c>
      <c r="E31" s="21">
        <v>2987.99879468</v>
      </c>
      <c r="F31" s="21">
        <v>1279.84933267</v>
      </c>
      <c r="G31" s="21">
        <v>1708.14946201</v>
      </c>
      <c r="H31" s="21">
        <v>149098.8159672</v>
      </c>
      <c r="I31" s="21">
        <v>147986.612427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28</v>
      </c>
      <c r="D32" s="20">
        <v>5083569</v>
      </c>
      <c r="E32" s="21">
        <v>1724.87653052</v>
      </c>
      <c r="F32" s="21">
        <v>1661.63438433</v>
      </c>
      <c r="G32" s="21">
        <v>63.2421461900012</v>
      </c>
      <c r="H32" s="21">
        <v>129704.02906787</v>
      </c>
      <c r="I32" s="21">
        <v>127839.44937538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160</v>
      </c>
      <c r="D33" s="20">
        <v>18248179</v>
      </c>
      <c r="E33" s="21">
        <v>12395.87226513</v>
      </c>
      <c r="F33" s="21">
        <v>4478.15046365</v>
      </c>
      <c r="G33" s="21">
        <v>7917.72180148001</v>
      </c>
      <c r="H33" s="21">
        <v>297358.13149837</v>
      </c>
      <c r="I33" s="21">
        <v>292557.52482898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42</v>
      </c>
      <c r="D34" s="20">
        <v>16113976</v>
      </c>
      <c r="E34" s="21">
        <v>3876.13255886</v>
      </c>
      <c r="F34" s="21">
        <v>2087.06910777</v>
      </c>
      <c r="G34" s="21">
        <v>1789.06345109</v>
      </c>
      <c r="H34" s="21">
        <v>213759.85201724</v>
      </c>
      <c r="I34" s="21">
        <v>210525.36167792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38</v>
      </c>
      <c r="D35" s="20">
        <v>14259500</v>
      </c>
      <c r="E35" s="21">
        <v>6421.65694571</v>
      </c>
      <c r="F35" s="21">
        <v>3683.5494883</v>
      </c>
      <c r="G35" s="21">
        <v>2738.10745741001</v>
      </c>
      <c r="H35" s="21">
        <v>350186.41608122</v>
      </c>
      <c r="I35" s="21">
        <v>346366.40689815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440</v>
      </c>
      <c r="D36" s="14">
        <f>SUM($D$25:$D$35)</f>
        <v>122821685</v>
      </c>
      <c r="E36" s="10">
        <f>SUM($E$25:$E$35)</f>
        <v>52721.41343799999</v>
      </c>
      <c r="F36" s="10">
        <f>SUM($F$25:$F$35)</f>
        <v>30088.263506249998</v>
      </c>
      <c r="G36" s="10">
        <f>SUM($G$25:$G$35)</f>
        <v>22633.149931750002</v>
      </c>
      <c r="H36" s="10">
        <f>SUM($H$25:$H$35)</f>
        <v>2348949.0092778</v>
      </c>
      <c r="I36" s="10">
        <f>SUM($I$25:$I$35)</f>
        <v>2320416.2493581297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19</v>
      </c>
      <c r="D39" s="20">
        <v>537555</v>
      </c>
      <c r="E39" s="21">
        <v>401.80459455</v>
      </c>
      <c r="F39" s="21">
        <v>398.0659938</v>
      </c>
      <c r="G39" s="21">
        <v>3.73860074999993</v>
      </c>
      <c r="H39" s="21">
        <v>26871.12631056</v>
      </c>
      <c r="I39" s="21">
        <v>26763.6321891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31</v>
      </c>
      <c r="D40" s="20">
        <v>5416765</v>
      </c>
      <c r="E40" s="21">
        <v>2622.98495224</v>
      </c>
      <c r="F40" s="21">
        <v>2087.01954533</v>
      </c>
      <c r="G40" s="21">
        <v>535.96540691</v>
      </c>
      <c r="H40" s="21">
        <v>197197.1968327</v>
      </c>
      <c r="I40" s="21">
        <v>195733.05985917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33</v>
      </c>
      <c r="D41" s="20">
        <v>4615533</v>
      </c>
      <c r="E41" s="21">
        <v>4751.19495648</v>
      </c>
      <c r="F41" s="21">
        <v>3018.6015197</v>
      </c>
      <c r="G41" s="21">
        <v>1732.59343678</v>
      </c>
      <c r="H41" s="21">
        <v>248797.60308423</v>
      </c>
      <c r="I41" s="21">
        <v>247668.36255081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23</v>
      </c>
      <c r="D42" s="20">
        <v>2024071</v>
      </c>
      <c r="E42" s="21">
        <v>3448.32887048</v>
      </c>
      <c r="F42" s="21">
        <v>766.86656555</v>
      </c>
      <c r="G42" s="21">
        <v>2681.46230493</v>
      </c>
      <c r="H42" s="21">
        <v>67280.1210983</v>
      </c>
      <c r="I42" s="21">
        <v>70854.992796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27</v>
      </c>
      <c r="D43" s="20">
        <v>491203</v>
      </c>
      <c r="E43" s="21">
        <v>20793.69939567</v>
      </c>
      <c r="F43" s="21">
        <v>21091.38054146</v>
      </c>
      <c r="G43" s="21">
        <v>-297.681145789989</v>
      </c>
      <c r="H43" s="21">
        <v>153008.57970881</v>
      </c>
      <c r="I43" s="21">
        <v>178849.05707559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409279</v>
      </c>
      <c r="E44" s="21">
        <v>2202.6028279</v>
      </c>
      <c r="F44" s="21">
        <v>1275.05875692</v>
      </c>
      <c r="G44" s="21">
        <v>927.544070979997</v>
      </c>
      <c r="H44" s="21">
        <v>29567.46011594</v>
      </c>
      <c r="I44" s="21">
        <v>29784.2329727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155</v>
      </c>
      <c r="D45" s="14">
        <f>SUM($D$39:$D$44)</f>
        <v>13494406</v>
      </c>
      <c r="E45" s="10">
        <f>SUM($E$39:$E$44)</f>
        <v>34220.61559732</v>
      </c>
      <c r="F45" s="10">
        <f>SUM($F$39:$F$44)</f>
        <v>28636.99292276</v>
      </c>
      <c r="G45" s="10">
        <f>SUM($G$39:$G$44)</f>
        <v>5583.622674560007</v>
      </c>
      <c r="H45" s="10">
        <f>SUM($H$39:$H$44)</f>
        <v>722722.08715054</v>
      </c>
      <c r="I45" s="10">
        <f>SUM($I$39:$I$44)</f>
        <v>749653.33744337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27</v>
      </c>
      <c r="D48" s="20">
        <v>2865115</v>
      </c>
      <c r="E48" s="21">
        <v>275.76931858</v>
      </c>
      <c r="F48" s="21">
        <v>143.40619813</v>
      </c>
      <c r="G48" s="21">
        <v>132.36312045</v>
      </c>
      <c r="H48" s="21">
        <v>25279.7281742</v>
      </c>
      <c r="I48" s="21">
        <v>25049.0304801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11</v>
      </c>
      <c r="D49" s="20">
        <v>2983777</v>
      </c>
      <c r="E49" s="21">
        <v>140.78121629</v>
      </c>
      <c r="F49" s="21">
        <v>66.03814162</v>
      </c>
      <c r="G49" s="21">
        <v>74.7430746699999</v>
      </c>
      <c r="H49" s="21">
        <v>18967.2974901</v>
      </c>
      <c r="I49" s="21">
        <v>18834.68266913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38</v>
      </c>
      <c r="D50" s="14">
        <f>SUM($D$48:$D$49)</f>
        <v>5848892</v>
      </c>
      <c r="E50" s="10">
        <f>SUM($E$48:$E$49)</f>
        <v>416.55053487</v>
      </c>
      <c r="F50" s="10">
        <f>SUM($F$48:$F$49)</f>
        <v>209.44433975</v>
      </c>
      <c r="G50" s="10">
        <f>SUM($G$48:$G$49)</f>
        <v>207.10619511999988</v>
      </c>
      <c r="H50" s="10">
        <f>SUM($H$48:$H$49)</f>
        <v>44247.0256643</v>
      </c>
      <c r="I50" s="10">
        <f>SUM($I$48:$I$49)</f>
        <v>43883.713149229996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208</v>
      </c>
      <c r="D53" s="20">
        <v>7576546</v>
      </c>
      <c r="E53" s="21">
        <v>6413.54761255</v>
      </c>
      <c r="F53" s="21">
        <v>4591.13928712</v>
      </c>
      <c r="G53" s="21">
        <v>1822.40832543</v>
      </c>
      <c r="H53" s="21">
        <v>213657.4712356</v>
      </c>
      <c r="I53" s="21">
        <v>211999.7241598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17</v>
      </c>
      <c r="D54" s="20">
        <v>5060791</v>
      </c>
      <c r="E54" s="21">
        <v>690.1762479</v>
      </c>
      <c r="F54" s="21">
        <v>316.8148307</v>
      </c>
      <c r="G54" s="21">
        <v>373.3614172</v>
      </c>
      <c r="H54" s="21">
        <v>31223.68693794</v>
      </c>
      <c r="I54" s="21">
        <v>30032.27040914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189</v>
      </c>
      <c r="D55" s="20">
        <v>13767925</v>
      </c>
      <c r="E55" s="21">
        <v>20857.6931174</v>
      </c>
      <c r="F55" s="21">
        <v>10297.9258764</v>
      </c>
      <c r="G55" s="21">
        <v>10559.767241</v>
      </c>
      <c r="H55" s="21">
        <v>664000.09405802</v>
      </c>
      <c r="I55" s="21">
        <v>655207.68460801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55</v>
      </c>
      <c r="D56" s="20">
        <v>1557288</v>
      </c>
      <c r="E56" s="21">
        <v>551.50155299</v>
      </c>
      <c r="F56" s="21">
        <v>514.28510369</v>
      </c>
      <c r="G56" s="21">
        <v>37.2164492999996</v>
      </c>
      <c r="H56" s="21">
        <v>25713.37221827</v>
      </c>
      <c r="I56" s="21">
        <v>25345.06336031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469</v>
      </c>
      <c r="D57" s="14">
        <f>SUM($D$53:$D$56)</f>
        <v>27962550</v>
      </c>
      <c r="E57" s="10">
        <f>SUM($E$53:$E$56)</f>
        <v>28512.91853084</v>
      </c>
      <c r="F57" s="10">
        <f>SUM($F$53:$F$56)</f>
        <v>15720.16509791</v>
      </c>
      <c r="G57" s="10">
        <f>SUM($G$53:$G$56)</f>
        <v>12792.75343293</v>
      </c>
      <c r="H57" s="10">
        <f>SUM($H$53:$H$56)</f>
        <v>934594.62444983</v>
      </c>
      <c r="I57" s="10">
        <f>SUM($I$53:$I$56)</f>
        <v>922584.74253726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1418</v>
      </c>
      <c r="D59" s="16">
        <f>SUM($D$6:$D$21)+SUM($D$25:$D$35)+SUM($D$39:$D$44)+SUM($D$48:$D$49)+SUM($D$53:$D$56)</f>
        <v>177292450</v>
      </c>
      <c r="E59" s="12">
        <f>SUM($E$6:$E$21)+SUM($E$25:$E$35)+SUM($E$39:$E$44)+SUM($E$48:$E$49)+SUM($E$53:$E$56)</f>
        <v>1045839.8737883798</v>
      </c>
      <c r="F59" s="12">
        <f>SUM($F$6:$F$21)+SUM($F$25:$F$35)+SUM($F$39:$F$44)+SUM($F$48:$F$49)+SUM($F$53:$F$56)</f>
        <v>1202922.1453008805</v>
      </c>
      <c r="G59" s="12">
        <f>SUM($G$6:$G$21)+SUM($G$25:$G$35)+SUM($G$39:$G$44)+SUM($G$48:$G$49)+SUM($G$53:$G$56)</f>
        <v>-157082.27151250016</v>
      </c>
      <c r="H59" s="12">
        <f>SUM($H$6:$H$21)+SUM($H$25:$H$35)+SUM($H$39:$H$44)+SUM($H$48:$H$49)+SUM($H$53:$H$56)</f>
        <v>5312736.320308721</v>
      </c>
      <c r="I59" s="12">
        <f>SUM($I$6:$I$21)+SUM($I$25:$I$35)+SUM($I$39:$I$44)+SUM($I$48:$I$49)+SUM($I$53:$I$56)</f>
        <v>5472084.08809661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87</v>
      </c>
      <c r="D63" s="20">
        <v>71976</v>
      </c>
      <c r="E63" s="21">
        <v>318.92</v>
      </c>
      <c r="F63" s="21">
        <v>2438.0813662</v>
      </c>
      <c r="G63" s="21">
        <v>-2119.1613662</v>
      </c>
      <c r="H63" s="21">
        <v>15970.81771231</v>
      </c>
      <c r="I63" s="21">
        <v>17050.50738704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5</v>
      </c>
      <c r="D65" s="20">
        <v>41</v>
      </c>
      <c r="E65" s="21">
        <v>0</v>
      </c>
      <c r="F65" s="21">
        <v>0</v>
      </c>
      <c r="G65" s="21">
        <v>0</v>
      </c>
      <c r="H65" s="21">
        <v>1632.295746</v>
      </c>
      <c r="I65" s="21">
        <v>1626.990344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211951</v>
      </c>
      <c r="E66" s="21">
        <v>27.78</v>
      </c>
      <c r="F66" s="21">
        <v>53.26</v>
      </c>
      <c r="G66" s="21">
        <v>-25.48</v>
      </c>
      <c r="H66" s="21">
        <v>5247.95</v>
      </c>
      <c r="I66" s="21">
        <v>5279.68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93</v>
      </c>
      <c r="D67" s="14">
        <f>SUM($D$63:$D$66)</f>
        <v>283968</v>
      </c>
      <c r="E67" s="10">
        <f>SUM($E$63:$E$66)</f>
        <v>346.70000000000005</v>
      </c>
      <c r="F67" s="10">
        <f>SUM($F$63:$F$66)</f>
        <v>2491.3413662000003</v>
      </c>
      <c r="G67" s="10">
        <f>SUM($G$63:$G$66)</f>
        <v>-2144.6413662</v>
      </c>
      <c r="H67" s="10">
        <f>SUM($H$63:$H$66)</f>
        <v>22851.06345831</v>
      </c>
      <c r="I67" s="10">
        <f>SUM($I$63:$I$66)</f>
        <v>23957.177731040003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18</v>
      </c>
      <c r="D70" s="20">
        <v>277840</v>
      </c>
      <c r="E70" s="21">
        <v>0</v>
      </c>
      <c r="F70" s="21">
        <v>57.54820697</v>
      </c>
      <c r="G70" s="21">
        <v>-57.54820697</v>
      </c>
      <c r="H70" s="21">
        <v>4088.20759381</v>
      </c>
      <c r="I70" s="21">
        <v>4085.46208738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0</v>
      </c>
      <c r="D71" s="20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18</v>
      </c>
      <c r="D72" s="14">
        <f>SUM($D$70:$D$71)</f>
        <v>277840</v>
      </c>
      <c r="E72" s="10">
        <f>SUM($E$70:$E$71)</f>
        <v>0</v>
      </c>
      <c r="F72" s="10">
        <f>SUM($F$70:$F$71)</f>
        <v>57.54820697</v>
      </c>
      <c r="G72" s="10">
        <f>SUM($G$70:$G$71)</f>
        <v>-57.54820697</v>
      </c>
      <c r="H72" s="10">
        <f>SUM($H$70:$H$71)</f>
        <v>4088.20759381</v>
      </c>
      <c r="I72" s="10">
        <f>SUM($I$70:$I$71)</f>
        <v>4085.46208738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111</v>
      </c>
      <c r="D76" s="16">
        <f>SUM($D$63:$D$66)+SUM($D$70:$D$71)+SUM($D$74:$D$74)</f>
        <v>561808</v>
      </c>
      <c r="E76" s="12">
        <f>SUM($E$63:$E$66)+SUM($E$70:$E$71)+SUM($E$74:$E$74)</f>
        <v>346.70000000000005</v>
      </c>
      <c r="F76" s="12">
        <f>SUM($F$63:$F$66)+SUM($F$70:$F$71)+SUM($F$74:$F$74)</f>
        <v>2548.8895731700004</v>
      </c>
      <c r="G76" s="12">
        <f>SUM($G$63:$G$66)+SUM($G$70:$G$71)+SUM($G$74:$G$74)</f>
        <v>-2202.18957317</v>
      </c>
      <c r="H76" s="12">
        <f>SUM($H$63:$H$66)+SUM($H$70:$H$71)+SUM($H$74:$H$74)</f>
        <v>26939.27105212</v>
      </c>
      <c r="I76" s="12">
        <f>SUM($I$63:$I$66)+SUM($I$70:$I$71)+SUM($I$74:$I$74)</f>
        <v>28042.639818420004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2502</v>
      </c>
      <c r="E79" s="21">
        <v>0.0103000000000293</v>
      </c>
      <c r="F79" s="21">
        <v>102.6847</v>
      </c>
      <c r="G79" s="21">
        <v>-102.6744</v>
      </c>
      <c r="H79" s="21">
        <v>519.0487</v>
      </c>
      <c r="I79" s="21">
        <v>600.8314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2502</v>
      </c>
      <c r="E85" s="12">
        <f>SUM($E$79:$E$83)</f>
        <v>0.0103000000000293</v>
      </c>
      <c r="F85" s="12">
        <f>SUM($F$79:$F$83)</f>
        <v>102.6847</v>
      </c>
      <c r="G85" s="12">
        <f>SUM($G$79:$G$83)</f>
        <v>-102.6744</v>
      </c>
      <c r="H85" s="12">
        <f>SUM($H$79:$H$83)</f>
        <v>519.0487</v>
      </c>
      <c r="I85" s="12">
        <f>SUM($I$79:$I$83)</f>
        <v>600.8314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1541</v>
      </c>
      <c r="D87" s="16">
        <f>SUM($D$59:$D$59)+SUM($D$76:$D$76)+SUM($D$85:$D$85)</f>
        <v>177856760</v>
      </c>
      <c r="E87" s="12">
        <f>SUM($E$59:$E$59)+SUM($E$76:$E$76)+SUM($E$85:$E$85)</f>
        <v>1046186.5840883798</v>
      </c>
      <c r="F87" s="12">
        <f>SUM($F$59:$F$59)+SUM($F$76:$F$76)+SUM($F$85:$F$85)</f>
        <v>1205573.7195740507</v>
      </c>
      <c r="G87" s="12">
        <f>SUM($G$59:$G$59)+SUM($G$76:$G$76)+SUM($G$85:$G$85)</f>
        <v>-159387.13548567015</v>
      </c>
      <c r="H87" s="12">
        <f>SUM($H$59:$H$59)+SUM($H$76:$H$76)+SUM($H$85:$H$85)</f>
        <v>5340194.640060841</v>
      </c>
      <c r="I87" s="12">
        <f>SUM($I$59:$I$59)+SUM($I$76:$I$76)+SUM($I$85:$I$85)</f>
        <v>5500727.5593150295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26" t="s">
        <v>99</v>
      </c>
      <c r="C89" s="27" t="s">
        <v>100</v>
      </c>
      <c r="D89" s="13">
        <v>2113656</v>
      </c>
      <c r="E89" s="9">
        <v>934.627212040001</v>
      </c>
      <c r="F89" s="9">
        <v>845.831354260001</v>
      </c>
      <c r="G89" s="9">
        <v>88.79585778</v>
      </c>
      <c r="H89" s="9">
        <v>76396.576759</v>
      </c>
      <c r="I89" s="9">
        <v>75721.4459752</v>
      </c>
      <c r="J89" s="13">
        <v>0</v>
      </c>
      <c r="K89" s="9">
        <v>0</v>
      </c>
    </row>
    <row r="90" ht="15">
      <c r="J90" s="28" t="s">
        <v>102</v>
      </c>
    </row>
    <row r="91" spans="2:14" ht="15">
      <c r="B91" s="58" t="s">
        <v>101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2:11" ht="15">
      <c r="B92" s="58" t="s">
        <v>103</v>
      </c>
      <c r="C92" s="58"/>
      <c r="D92" s="58"/>
      <c r="E92" s="58"/>
      <c r="F92" s="58"/>
      <c r="G92" s="58"/>
      <c r="H92" s="58"/>
      <c r="I92" s="58"/>
      <c r="J92" s="58"/>
      <c r="K92" s="58"/>
    </row>
  </sheetData>
  <mergeCells count="4">
    <mergeCell ref="A1:K1"/>
    <mergeCell ref="A2:K2"/>
    <mergeCell ref="B91:N91"/>
    <mergeCell ref="B92:K92"/>
  </mergeCells>
  <printOptions horizontalCentered="1"/>
  <pageMargins left="0.5511811023622047" right="0.15748031496062992" top="0.984251968503937" bottom="0.1968503937007874" header="0.5118110236220472" footer="0.5118110236220472"/>
  <pageSetup fitToHeight="1" fitToWidth="1" horizontalDpi="600" verticalDpi="600" orientation="portrait" paperSize="9" scale="44" r:id="rId4"/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5">
            <anchor>
              <from>
                <xdr:col>4</xdr:col>
                <xdr:colOff>828675</xdr:colOff>
                <xdr:row>0</xdr:row>
                <xdr:rowOff>85725</xdr:rowOff>
              </from>
              <to>
                <xdr:col>5</xdr:col>
                <xdr:colOff>238125</xdr:colOff>
                <xdr:row>0</xdr:row>
                <xdr:rowOff>581025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E776-F05F-4C5F-BB7C-479959EA3F38}">
  <sheetPr>
    <pageSetUpPr fitToPage="1"/>
  </sheetPr>
  <dimension ref="A5:N52"/>
  <sheetViews>
    <sheetView workbookViewId="0" topLeftCell="A1">
      <selection activeCell="A5" sqref="A5"/>
    </sheetView>
  </sheetViews>
  <sheetFormatPr defaultColWidth="9.140625" defaultRowHeight="15"/>
  <cols>
    <col min="1" max="1" width="47.57421875" style="0" customWidth="1"/>
    <col min="2" max="2" width="9.8515625" style="29" customWidth="1"/>
    <col min="3" max="3" width="10.57421875" style="29" customWidth="1"/>
    <col min="4" max="4" width="10.28125" style="29" customWidth="1"/>
    <col min="5" max="5" width="11.28125" style="29" customWidth="1"/>
    <col min="6" max="6" width="10.57421875" style="29" customWidth="1"/>
    <col min="7" max="7" width="13.57421875" style="29" customWidth="1"/>
    <col min="8" max="8" width="8.57421875" style="0" customWidth="1"/>
    <col min="9" max="9" width="11.00390625" style="0" customWidth="1"/>
  </cols>
  <sheetData>
    <row r="1" ht="15"/>
    <row r="2" ht="15"/>
    <row r="5" ht="15">
      <c r="A5" s="35" t="s">
        <v>104</v>
      </c>
    </row>
    <row r="6" ht="15">
      <c r="F6" s="36" t="s">
        <v>105</v>
      </c>
    </row>
    <row r="7" spans="1:7" ht="15">
      <c r="A7" s="37"/>
      <c r="B7" s="64" t="s">
        <v>106</v>
      </c>
      <c r="C7" s="64"/>
      <c r="D7" s="64" t="s">
        <v>107</v>
      </c>
      <c r="E7" s="64"/>
      <c r="F7" s="64" t="s">
        <v>108</v>
      </c>
      <c r="G7" s="64"/>
    </row>
    <row r="8" spans="1:7" s="40" customFormat="1" ht="30">
      <c r="A8" s="38"/>
      <c r="B8" s="39" t="s">
        <v>109</v>
      </c>
      <c r="C8" s="39" t="s">
        <v>110</v>
      </c>
      <c r="D8" s="39" t="s">
        <v>109</v>
      </c>
      <c r="E8" s="39" t="s">
        <v>110</v>
      </c>
      <c r="F8" s="39" t="s">
        <v>109</v>
      </c>
      <c r="G8" s="39" t="s">
        <v>110</v>
      </c>
    </row>
    <row r="9" spans="1:7" s="40" customFormat="1" ht="15.75" customHeight="1">
      <c r="A9" s="41" t="s">
        <v>111</v>
      </c>
      <c r="B9" s="30"/>
      <c r="C9" s="30"/>
      <c r="D9" s="39"/>
      <c r="E9" s="39"/>
      <c r="F9" s="39"/>
      <c r="G9" s="39"/>
    </row>
    <row r="10" spans="1:7" s="40" customFormat="1" ht="15.75" customHeight="1">
      <c r="A10" s="42" t="s">
        <v>32</v>
      </c>
      <c r="B10" s="30">
        <v>2</v>
      </c>
      <c r="C10" s="30">
        <f>47+62</f>
        <v>109</v>
      </c>
      <c r="D10" s="39">
        <v>0</v>
      </c>
      <c r="E10" s="39">
        <v>0</v>
      </c>
      <c r="F10" s="39">
        <f>B10</f>
        <v>2</v>
      </c>
      <c r="G10" s="39">
        <f>C10</f>
        <v>109</v>
      </c>
    </row>
    <row r="11" spans="1:7" s="40" customFormat="1" ht="15.75" customHeight="1">
      <c r="A11" s="42" t="s">
        <v>87</v>
      </c>
      <c r="B11" s="39">
        <v>0</v>
      </c>
      <c r="C11" s="39">
        <v>0</v>
      </c>
      <c r="D11" s="31">
        <v>2</v>
      </c>
      <c r="E11" s="31">
        <f>122+197</f>
        <v>319</v>
      </c>
      <c r="F11" s="39">
        <f>D11</f>
        <v>2</v>
      </c>
      <c r="G11" s="39">
        <f>E11</f>
        <v>319</v>
      </c>
    </row>
    <row r="12" spans="1:12" ht="15.75" customHeight="1">
      <c r="A12" s="41" t="s">
        <v>112</v>
      </c>
      <c r="B12" s="43">
        <f>SUM(B10:B11)</f>
        <v>2</v>
      </c>
      <c r="C12" s="43">
        <f>SUM(C10:C11)</f>
        <v>109</v>
      </c>
      <c r="D12" s="43">
        <f>SUM(D11)</f>
        <v>2</v>
      </c>
      <c r="E12" s="43">
        <f>SUM(E11)</f>
        <v>319</v>
      </c>
      <c r="F12" s="43">
        <f>B12+D12</f>
        <v>4</v>
      </c>
      <c r="G12" s="43">
        <f>C12+E12</f>
        <v>428</v>
      </c>
      <c r="H12" s="44"/>
      <c r="I12" s="44"/>
      <c r="J12" s="44"/>
      <c r="K12" s="44"/>
      <c r="L12" s="44"/>
    </row>
    <row r="13" spans="1:12" ht="15.75" customHeight="1">
      <c r="A13" s="41" t="s">
        <v>113</v>
      </c>
      <c r="B13" s="30"/>
      <c r="C13" s="30"/>
      <c r="D13" s="32"/>
      <c r="E13" s="32"/>
      <c r="F13" s="45"/>
      <c r="G13" s="45"/>
      <c r="H13" s="44"/>
      <c r="I13" s="44"/>
      <c r="J13" s="44"/>
      <c r="K13" s="44"/>
      <c r="L13" s="44"/>
    </row>
    <row r="14" spans="1:12" ht="15.75" customHeight="1">
      <c r="A14" s="37" t="s">
        <v>59</v>
      </c>
      <c r="B14" s="33">
        <v>5</v>
      </c>
      <c r="C14" s="30">
        <f>920+1070+420+291+373</f>
        <v>3074</v>
      </c>
      <c r="D14" s="43">
        <v>0</v>
      </c>
      <c r="E14" s="43">
        <v>0</v>
      </c>
      <c r="F14" s="45">
        <f aca="true" t="shared" si="0" ref="F14:G14">B14</f>
        <v>5</v>
      </c>
      <c r="G14" s="45">
        <f t="shared" si="0"/>
        <v>3074</v>
      </c>
      <c r="H14" s="44"/>
      <c r="J14" s="44"/>
      <c r="K14" s="44"/>
      <c r="L14" s="44"/>
    </row>
    <row r="15" spans="1:12" s="35" customFormat="1" ht="15.75" customHeight="1">
      <c r="A15" s="41" t="s">
        <v>114</v>
      </c>
      <c r="B15" s="43">
        <f>SUM(B14)</f>
        <v>5</v>
      </c>
      <c r="C15" s="43">
        <f>SUM(C14)</f>
        <v>3074</v>
      </c>
      <c r="D15" s="43">
        <v>0</v>
      </c>
      <c r="E15" s="43">
        <v>0</v>
      </c>
      <c r="F15" s="43">
        <f>B15</f>
        <v>5</v>
      </c>
      <c r="G15" s="43">
        <f>C15</f>
        <v>3074</v>
      </c>
      <c r="H15" s="44"/>
      <c r="J15" s="44"/>
      <c r="L15" s="44"/>
    </row>
    <row r="16" spans="1:12" s="35" customFormat="1" ht="15.75" customHeight="1">
      <c r="A16" s="41" t="s">
        <v>115</v>
      </c>
      <c r="B16" s="30"/>
      <c r="C16" s="30"/>
      <c r="D16" s="30"/>
      <c r="E16" s="30"/>
      <c r="F16" s="43"/>
      <c r="G16" s="43"/>
      <c r="H16" s="44"/>
      <c r="I16" s="44"/>
      <c r="J16" s="44"/>
      <c r="K16" s="44"/>
      <c r="L16" s="44"/>
    </row>
    <row r="17" spans="1:12" s="35" customFormat="1" ht="15.75" customHeight="1">
      <c r="A17" s="46" t="s">
        <v>67</v>
      </c>
      <c r="B17" s="30">
        <v>1</v>
      </c>
      <c r="C17" s="30">
        <v>136</v>
      </c>
      <c r="D17" s="30">
        <v>0</v>
      </c>
      <c r="E17" s="30">
        <v>0</v>
      </c>
      <c r="F17" s="43">
        <f aca="true" t="shared" si="1" ref="F17:G19">B17</f>
        <v>1</v>
      </c>
      <c r="G17" s="43">
        <f t="shared" si="1"/>
        <v>136</v>
      </c>
      <c r="H17" s="44"/>
      <c r="I17" s="44"/>
      <c r="J17" s="44"/>
      <c r="K17" s="44"/>
      <c r="L17" s="44"/>
    </row>
    <row r="18" spans="1:12" s="35" customFormat="1" ht="14.25" customHeight="1">
      <c r="A18" s="47" t="s">
        <v>68</v>
      </c>
      <c r="B18" s="30">
        <v>2</v>
      </c>
      <c r="C18" s="30">
        <f>242+18</f>
        <v>260</v>
      </c>
      <c r="D18" s="43">
        <v>0</v>
      </c>
      <c r="E18" s="43">
        <v>0</v>
      </c>
      <c r="F18" s="43">
        <f t="shared" si="1"/>
        <v>2</v>
      </c>
      <c r="G18" s="43">
        <f t="shared" si="1"/>
        <v>260</v>
      </c>
      <c r="H18" s="44"/>
      <c r="I18" s="44"/>
      <c r="J18" s="44"/>
      <c r="L18" s="44"/>
    </row>
    <row r="19" spans="1:12" s="35" customFormat="1" ht="15.75" customHeight="1">
      <c r="A19" s="41" t="s">
        <v>116</v>
      </c>
      <c r="B19" s="43">
        <f>SUM(B17:B18)</f>
        <v>3</v>
      </c>
      <c r="C19" s="43">
        <f>SUM(C17:C18)</f>
        <v>396</v>
      </c>
      <c r="D19" s="43">
        <v>0</v>
      </c>
      <c r="E19" s="43">
        <v>0</v>
      </c>
      <c r="F19" s="43">
        <f t="shared" si="1"/>
        <v>3</v>
      </c>
      <c r="G19" s="43">
        <f t="shared" si="1"/>
        <v>396</v>
      </c>
      <c r="H19" s="44"/>
      <c r="I19" s="44"/>
      <c r="J19" s="44"/>
      <c r="K19" s="44"/>
      <c r="L19" s="44"/>
    </row>
    <row r="20" spans="1:12" ht="15.75" customHeight="1">
      <c r="A20" s="48" t="s">
        <v>117</v>
      </c>
      <c r="B20" s="34"/>
      <c r="C20" s="34"/>
      <c r="D20" s="34"/>
      <c r="E20" s="34"/>
      <c r="F20" s="32"/>
      <c r="G20" s="32"/>
      <c r="H20" s="44"/>
      <c r="I20" s="44"/>
      <c r="J20" s="44"/>
      <c r="K20" s="44"/>
      <c r="L20" s="44"/>
    </row>
    <row r="21" spans="1:12" ht="15.75" customHeight="1">
      <c r="A21" s="49" t="s">
        <v>79</v>
      </c>
      <c r="B21" s="34">
        <v>5</v>
      </c>
      <c r="C21" s="34">
        <f>18+61+72+19+8</f>
        <v>178</v>
      </c>
      <c r="D21" s="43">
        <v>0</v>
      </c>
      <c r="E21" s="43">
        <v>0</v>
      </c>
      <c r="F21" s="45">
        <f aca="true" t="shared" si="2" ref="F21:G23">B21</f>
        <v>5</v>
      </c>
      <c r="G21" s="45">
        <f t="shared" si="2"/>
        <v>178</v>
      </c>
      <c r="H21" s="44"/>
      <c r="I21" s="44"/>
      <c r="J21" s="44"/>
      <c r="K21" s="44"/>
      <c r="L21" s="44"/>
    </row>
    <row r="22" spans="1:12" ht="15.75" customHeight="1">
      <c r="A22" s="50" t="s">
        <v>81</v>
      </c>
      <c r="B22" s="34">
        <v>3</v>
      </c>
      <c r="C22" s="34">
        <f>10+6+6</f>
        <v>22</v>
      </c>
      <c r="D22" s="43">
        <v>0</v>
      </c>
      <c r="E22" s="43">
        <v>0</v>
      </c>
      <c r="F22" s="45">
        <f t="shared" si="2"/>
        <v>3</v>
      </c>
      <c r="G22" s="45">
        <f t="shared" si="2"/>
        <v>22</v>
      </c>
      <c r="H22" s="44"/>
      <c r="I22" s="44"/>
      <c r="J22" s="44"/>
      <c r="K22" s="44"/>
      <c r="L22" s="44"/>
    </row>
    <row r="23" spans="1:12" ht="15.75" customHeight="1">
      <c r="A23" s="50" t="s">
        <v>82</v>
      </c>
      <c r="B23" s="34">
        <v>1</v>
      </c>
      <c r="C23" s="34">
        <v>48</v>
      </c>
      <c r="D23" s="43">
        <v>0</v>
      </c>
      <c r="E23" s="43">
        <v>0</v>
      </c>
      <c r="F23" s="45">
        <f t="shared" si="2"/>
        <v>1</v>
      </c>
      <c r="G23" s="45">
        <f t="shared" si="2"/>
        <v>48</v>
      </c>
      <c r="H23" s="44"/>
      <c r="I23" s="44"/>
      <c r="J23" s="44"/>
      <c r="K23" s="44"/>
      <c r="L23" s="44"/>
    </row>
    <row r="24" spans="1:11" s="35" customFormat="1" ht="15.75" customHeight="1">
      <c r="A24" s="41" t="s">
        <v>118</v>
      </c>
      <c r="B24" s="45">
        <f>SUM(B21:B23)</f>
        <v>9</v>
      </c>
      <c r="C24" s="45">
        <f>SUM(C21:C23)</f>
        <v>248</v>
      </c>
      <c r="D24" s="43">
        <v>0</v>
      </c>
      <c r="E24" s="43">
        <v>0</v>
      </c>
      <c r="F24" s="45">
        <f>SUM(F21:F23)</f>
        <v>9</v>
      </c>
      <c r="G24" s="45">
        <f>SUM(G21:G23)</f>
        <v>248</v>
      </c>
      <c r="H24" s="44"/>
      <c r="I24" s="44"/>
      <c r="J24" s="44"/>
      <c r="K24" s="44"/>
    </row>
    <row r="25" spans="1:12" s="35" customFormat="1" ht="15.75" customHeight="1">
      <c r="A25" s="48" t="s">
        <v>119</v>
      </c>
      <c r="B25" s="45">
        <f>B12+B15+B19+B24</f>
        <v>19</v>
      </c>
      <c r="C25" s="45">
        <f>C12+C15+C19+C24</f>
        <v>3827</v>
      </c>
      <c r="D25" s="45">
        <f>D12+D15+D19+D24</f>
        <v>2</v>
      </c>
      <c r="E25" s="45">
        <f aca="true" t="shared" si="3" ref="E25">E12+E15+E19+E24</f>
        <v>319</v>
      </c>
      <c r="F25" s="45">
        <f>B25+D25</f>
        <v>21</v>
      </c>
      <c r="G25" s="45">
        <f>C25+E25</f>
        <v>4146</v>
      </c>
      <c r="H25" s="44"/>
      <c r="I25" s="44"/>
      <c r="J25" s="44"/>
      <c r="K25" s="44"/>
      <c r="L25" s="44"/>
    </row>
    <row r="26" spans="8:14" ht="15">
      <c r="H26" s="44"/>
      <c r="I26" s="44"/>
      <c r="J26" s="44"/>
      <c r="K26" s="44"/>
      <c r="L26" s="44"/>
      <c r="M26" s="35"/>
      <c r="N26" s="35"/>
    </row>
    <row r="27" spans="1:14" ht="15">
      <c r="A27" s="51" t="s">
        <v>120</v>
      </c>
      <c r="H27" s="44"/>
      <c r="I27" s="44"/>
      <c r="J27" s="44"/>
      <c r="K27" s="44"/>
      <c r="L27" s="44"/>
      <c r="M27" s="44"/>
      <c r="N27" s="35"/>
    </row>
    <row r="28" spans="1:14" ht="15">
      <c r="A28" s="52" t="s">
        <v>121</v>
      </c>
      <c r="B28" s="65"/>
      <c r="C28" s="65"/>
      <c r="D28" s="65"/>
      <c r="E28" s="65"/>
      <c r="F28" s="65"/>
      <c r="G28" s="65"/>
      <c r="H28" s="44"/>
      <c r="I28" s="44"/>
      <c r="J28" s="44"/>
      <c r="K28" s="44"/>
      <c r="L28" s="44"/>
      <c r="M28" s="44"/>
      <c r="N28" s="35"/>
    </row>
    <row r="29" spans="1:14" ht="15">
      <c r="A29" s="41" t="s">
        <v>111</v>
      </c>
      <c r="B29" s="60"/>
      <c r="C29" s="60"/>
      <c r="D29" s="60"/>
      <c r="E29" s="60"/>
      <c r="F29" s="60"/>
      <c r="G29" s="60"/>
      <c r="H29" s="44"/>
      <c r="I29" s="44"/>
      <c r="J29" s="44"/>
      <c r="K29" s="44"/>
      <c r="L29" s="44"/>
      <c r="M29" s="44"/>
      <c r="N29" s="35"/>
    </row>
    <row r="30" spans="1:14" ht="15">
      <c r="A30" s="42" t="s">
        <v>32</v>
      </c>
      <c r="B30" s="62" t="s">
        <v>122</v>
      </c>
      <c r="C30" s="62"/>
      <c r="D30" s="62"/>
      <c r="E30" s="62"/>
      <c r="F30" s="62"/>
      <c r="G30" s="62"/>
      <c r="H30" s="44"/>
      <c r="I30" s="44"/>
      <c r="J30" s="44"/>
      <c r="K30" s="44"/>
      <c r="L30" s="44"/>
      <c r="M30" s="44"/>
      <c r="N30" s="35"/>
    </row>
    <row r="31" spans="1:13" s="35" customFormat="1" ht="13.15" customHeight="1">
      <c r="A31" s="53" t="s">
        <v>113</v>
      </c>
      <c r="B31" s="60"/>
      <c r="C31" s="60"/>
      <c r="D31" s="60"/>
      <c r="E31" s="60"/>
      <c r="F31" s="60"/>
      <c r="G31" s="60"/>
      <c r="H31" s="44"/>
      <c r="I31" s="44"/>
      <c r="J31" s="44"/>
      <c r="K31" s="44"/>
      <c r="L31" s="44"/>
      <c r="M31" s="44"/>
    </row>
    <row r="32" spans="1:14" s="44" customFormat="1" ht="45" customHeight="1">
      <c r="A32" s="42" t="s">
        <v>59</v>
      </c>
      <c r="B32" s="61" t="s">
        <v>123</v>
      </c>
      <c r="C32" s="61"/>
      <c r="D32" s="61"/>
      <c r="E32" s="61"/>
      <c r="F32" s="61"/>
      <c r="G32" s="61"/>
      <c r="I32"/>
      <c r="J32"/>
      <c r="K32"/>
      <c r="N32" s="35"/>
    </row>
    <row r="33" spans="1:14" ht="15">
      <c r="A33" s="54" t="s">
        <v>115</v>
      </c>
      <c r="B33" s="62"/>
      <c r="C33" s="62"/>
      <c r="D33" s="62"/>
      <c r="E33" s="62"/>
      <c r="F33" s="62"/>
      <c r="G33" s="62"/>
      <c r="L33" s="35"/>
      <c r="M33" s="44"/>
      <c r="N33" s="35"/>
    </row>
    <row r="34" spans="1:14" ht="15">
      <c r="A34" s="46" t="s">
        <v>67</v>
      </c>
      <c r="B34" s="62" t="s">
        <v>124</v>
      </c>
      <c r="C34" s="62"/>
      <c r="D34" s="62"/>
      <c r="E34" s="62"/>
      <c r="F34" s="62"/>
      <c r="G34" s="62"/>
      <c r="L34" s="35"/>
      <c r="M34" s="35"/>
      <c r="N34" s="35"/>
    </row>
    <row r="35" spans="1:14" ht="30.75" customHeight="1">
      <c r="A35" s="55" t="s">
        <v>68</v>
      </c>
      <c r="B35" s="62" t="s">
        <v>125</v>
      </c>
      <c r="C35" s="62"/>
      <c r="D35" s="62"/>
      <c r="E35" s="62"/>
      <c r="F35" s="62"/>
      <c r="G35" s="62"/>
      <c r="L35" s="35"/>
      <c r="M35" s="35"/>
      <c r="N35" s="35"/>
    </row>
    <row r="36" spans="1:12" ht="15">
      <c r="A36" s="48" t="s">
        <v>117</v>
      </c>
      <c r="B36" s="62"/>
      <c r="C36" s="62"/>
      <c r="D36" s="62"/>
      <c r="E36" s="62"/>
      <c r="F36" s="62"/>
      <c r="G36" s="62"/>
      <c r="L36" s="35"/>
    </row>
    <row r="37" spans="1:7" ht="46.5" customHeight="1">
      <c r="A37" s="50" t="s">
        <v>79</v>
      </c>
      <c r="B37" s="59" t="s">
        <v>126</v>
      </c>
      <c r="C37" s="59"/>
      <c r="D37" s="59"/>
      <c r="E37" s="59"/>
      <c r="F37" s="59"/>
      <c r="G37" s="59"/>
    </row>
    <row r="38" spans="1:7" ht="32.25" customHeight="1">
      <c r="A38" s="50" t="s">
        <v>81</v>
      </c>
      <c r="B38" s="59" t="s">
        <v>127</v>
      </c>
      <c r="C38" s="59"/>
      <c r="D38" s="59"/>
      <c r="E38" s="59"/>
      <c r="F38" s="59"/>
      <c r="G38" s="59"/>
    </row>
    <row r="39" spans="1:7" ht="16.5" customHeight="1">
      <c r="A39" s="50" t="s">
        <v>82</v>
      </c>
      <c r="B39" s="63" t="s">
        <v>128</v>
      </c>
      <c r="C39" s="63"/>
      <c r="D39" s="63"/>
      <c r="E39" s="63"/>
      <c r="F39" s="63"/>
      <c r="G39" s="63"/>
    </row>
    <row r="40" spans="1:7" ht="15" customHeight="1">
      <c r="A40" s="52" t="s">
        <v>86</v>
      </c>
      <c r="B40" s="63"/>
      <c r="C40" s="63"/>
      <c r="D40" s="63"/>
      <c r="E40" s="63"/>
      <c r="F40" s="63"/>
      <c r="G40" s="63"/>
    </row>
    <row r="41" spans="1:7" ht="15">
      <c r="A41" s="52" t="s">
        <v>111</v>
      </c>
      <c r="B41" s="63"/>
      <c r="C41" s="63"/>
      <c r="D41" s="63"/>
      <c r="E41" s="63"/>
      <c r="F41" s="63"/>
      <c r="G41" s="63"/>
    </row>
    <row r="42" spans="1:7" ht="29.25" customHeight="1">
      <c r="A42" s="42" t="s">
        <v>87</v>
      </c>
      <c r="B42" s="59" t="s">
        <v>129</v>
      </c>
      <c r="C42" s="59"/>
      <c r="D42" s="59"/>
      <c r="E42" s="59"/>
      <c r="F42" s="59"/>
      <c r="G42" s="59"/>
    </row>
    <row r="43" ht="15">
      <c r="A43" s="29"/>
    </row>
    <row r="46" spans="8:9" ht="15">
      <c r="H46" s="29"/>
      <c r="I46" s="29"/>
    </row>
    <row r="47" spans="8:9" ht="15">
      <c r="H47" s="29"/>
      <c r="I47" s="29"/>
    </row>
    <row r="48" spans="8:9" ht="15">
      <c r="H48" s="29"/>
      <c r="I48" s="29"/>
    </row>
    <row r="49" spans="8:9" ht="15">
      <c r="H49" s="29"/>
      <c r="I49" s="29"/>
    </row>
    <row r="50" spans="8:9" ht="15">
      <c r="H50" s="29"/>
      <c r="I50" s="29"/>
    </row>
    <row r="51" spans="8:9" ht="15">
      <c r="H51" s="29"/>
      <c r="I51" s="29"/>
    </row>
    <row r="52" spans="8:9" ht="15">
      <c r="H52" s="29"/>
      <c r="I52" s="29"/>
    </row>
  </sheetData>
  <mergeCells count="18">
    <mergeCell ref="B30:G30"/>
    <mergeCell ref="B7:C7"/>
    <mergeCell ref="D7:E7"/>
    <mergeCell ref="F7:G7"/>
    <mergeCell ref="B28:G28"/>
    <mergeCell ref="B29:G29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2024-04-05T07:51:04Z</cp:lastPrinted>
  <dcterms:created xsi:type="dcterms:W3CDTF">2024-04-04T11:32:45Z</dcterms:created>
  <dcterms:modified xsi:type="dcterms:W3CDTF">2024-04-05T07:51:34Z</dcterms:modified>
  <cp:category/>
  <cp:version/>
  <cp:contentType/>
  <cp:contentStatus/>
</cp:coreProperties>
</file>