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8790" tabRatio="713" activeTab="0"/>
  </bookViews>
  <sheets>
    <sheet name="a+s+r" sheetId="1" r:id="rId1"/>
    <sheet name="sales" sheetId="2" r:id="rId2"/>
    <sheet name="red+assets" sheetId="3" r:id="rId3"/>
    <sheet name="AAUM" sheetId="4" state="hidden" r:id="rId4"/>
  </sheets>
  <definedNames>
    <definedName name="_xlnm.Print_Area" localSheetId="0">'a+s+r'!$A$1:$L$48</definedName>
    <definedName name="_xlnm.Print_Area" localSheetId="2">'red+assets'!$A$1:$H$41</definedName>
    <definedName name="_xlnm.Print_Area" localSheetId="1">'sales'!$A$1:$M$55</definedName>
  </definedNames>
  <calcPr fullCalcOnLoad="1"/>
</workbook>
</file>

<file path=xl/sharedStrings.xml><?xml version="1.0" encoding="utf-8"?>
<sst xmlns="http://schemas.openxmlformats.org/spreadsheetml/2006/main" count="278" uniqueCount="170">
  <si>
    <t>Figures for corresponding period of previous year</t>
  </si>
  <si>
    <t>Interval Fund</t>
  </si>
  <si>
    <t>Notes:</t>
  </si>
  <si>
    <t>2.2   EXISTING SCHEMES</t>
  </si>
  <si>
    <t>@ Less than 1 %.</t>
  </si>
  <si>
    <t xml:space="preserve">2.3  TOTAL OF ALL SCHEMES </t>
  </si>
  <si>
    <t>IV</t>
  </si>
  <si>
    <t xml:space="preserve">*NEW SCHEMES LAUNCHED : </t>
  </si>
  <si>
    <t>A</t>
  </si>
  <si>
    <t>B</t>
  </si>
  <si>
    <t>C</t>
  </si>
  <si>
    <t>PRIVATE SECTOR</t>
  </si>
  <si>
    <t>CATEGORY</t>
  </si>
  <si>
    <t>SALES - ALL SCHEMES</t>
  </si>
  <si>
    <t>From Existing Schemes</t>
  </si>
  <si>
    <t>Total for the month</t>
  </si>
  <si>
    <t>No.</t>
  </si>
  <si>
    <t>Amount</t>
  </si>
  <si>
    <t>I</t>
  </si>
  <si>
    <t>II</t>
  </si>
  <si>
    <t>III</t>
  </si>
  <si>
    <t>Table 3:-</t>
  </si>
  <si>
    <t>TOTAL</t>
  </si>
  <si>
    <t>Table 4:-</t>
  </si>
  <si>
    <t>No.of Schemes</t>
  </si>
  <si>
    <t>Sales</t>
  </si>
  <si>
    <t>Redemption</t>
  </si>
  <si>
    <t>% to Total</t>
  </si>
  <si>
    <t>No. of Schemes</t>
  </si>
  <si>
    <t>Fund of Funds</t>
  </si>
  <si>
    <t>From New Schemes #</t>
  </si>
  <si>
    <t xml:space="preserve">BANK SPONSORED </t>
  </si>
  <si>
    <t>Open End</t>
  </si>
  <si>
    <t>Close End</t>
  </si>
  <si>
    <t>For the month</t>
  </si>
  <si>
    <t>GRAND TOTAL  (A+B+C)</t>
  </si>
  <si>
    <t xml:space="preserve">         </t>
  </si>
  <si>
    <t>CLOSE END INCOME :</t>
  </si>
  <si>
    <t>Average Assets under Management for the Month</t>
  </si>
  <si>
    <t>INSTITUTIONS</t>
  </si>
  <si>
    <r>
      <t xml:space="preserve">             CATEGORY &amp; TYPE WISE</t>
    </r>
    <r>
      <rPr>
        <i/>
        <sz val="13"/>
        <rFont val="Arial"/>
        <family val="2"/>
      </rPr>
      <t xml:space="preserve">                                              </t>
    </r>
  </si>
  <si>
    <t>BANK SPONSORED</t>
  </si>
  <si>
    <t>JOINT VENTURES - PREDOMINANTLY INDIAN</t>
  </si>
  <si>
    <t>OTHERS</t>
  </si>
  <si>
    <t>INDIAN</t>
  </si>
  <si>
    <t>FOREIGN</t>
  </si>
  <si>
    <t>TOTAL (A+B+C)</t>
  </si>
  <si>
    <t>Gilt</t>
  </si>
  <si>
    <t>Balanced</t>
  </si>
  <si>
    <t>Gold ETF</t>
  </si>
  <si>
    <t>Other ETFs</t>
  </si>
  <si>
    <t>Infrastructure Debt Fund</t>
  </si>
  <si>
    <t>REDEMPTIONS - ALL SCHEMES</t>
  </si>
  <si>
    <t>Table 5:-</t>
  </si>
  <si>
    <t xml:space="preserve">                                                              2.1   *NEW SCHEMES LAUNCHED    (ALLOTMENT COMPLETED)                                           </t>
  </si>
  <si>
    <r>
      <t xml:space="preserve">                          CATEGORY &amp; TYPE WISE  </t>
    </r>
    <r>
      <rPr>
        <i/>
        <sz val="13"/>
        <rFont val="Arial"/>
        <family val="2"/>
      </rPr>
      <t xml:space="preserve">                                     </t>
    </r>
  </si>
  <si>
    <r>
      <t xml:space="preserve">  (</t>
    </r>
    <r>
      <rPr>
        <b/>
        <sz val="13"/>
        <rFont val="Rupee Foradian"/>
        <family val="2"/>
      </rPr>
      <t>`</t>
    </r>
    <r>
      <rPr>
        <b/>
        <sz val="13"/>
        <rFont val="Arial"/>
        <family val="2"/>
      </rPr>
      <t xml:space="preserve"> in Crore)</t>
    </r>
  </si>
  <si>
    <r>
      <t xml:space="preserve">  (</t>
    </r>
    <r>
      <rPr>
        <b/>
        <sz val="13"/>
        <rFont val="Rupee Foradian"/>
        <family val="2"/>
      </rPr>
      <t xml:space="preserve">` </t>
    </r>
    <r>
      <rPr>
        <b/>
        <sz val="13"/>
        <rFont val="Arial"/>
        <family val="2"/>
      </rPr>
      <t>in Crore)</t>
    </r>
  </si>
  <si>
    <t>JOINT VENTURES - OTHERS</t>
  </si>
  <si>
    <t xml:space="preserve">JOINT VENTURES - OTHERS (1) </t>
  </si>
  <si>
    <t>Note :</t>
  </si>
  <si>
    <t>@</t>
  </si>
  <si>
    <t>One Indiabulls Centre, Tower 2, Wing B, 701, 7th Floor, 841 Senapati Bapat Marg, Elphinstone Road, Mumbai 400013.* Tel. (022) 43346700 (32 lines) * Fax. (022) 43346722 * Website: http://www.amfiindia.com</t>
  </si>
  <si>
    <t>2  # Only New Schemes where allotment is completed.</t>
  </si>
  <si>
    <t>1  Data is provisional &amp; hence subject to revision.</t>
  </si>
  <si>
    <t>INDIAN (2)</t>
  </si>
  <si>
    <t xml:space="preserve">TOTAL 'B' </t>
  </si>
  <si>
    <r>
      <t xml:space="preserve">  (</t>
    </r>
    <r>
      <rPr>
        <b/>
        <sz val="16"/>
        <rFont val="Rupee Foradian"/>
        <family val="2"/>
      </rPr>
      <t>`</t>
    </r>
    <r>
      <rPr>
        <b/>
        <sz val="16"/>
        <rFont val="Arial"/>
        <family val="2"/>
      </rPr>
      <t xml:space="preserve"> in Crore)</t>
    </r>
  </si>
  <si>
    <r>
      <t xml:space="preserve">  (₹</t>
    </r>
    <r>
      <rPr>
        <sz val="10"/>
        <rFont val="Rupee Foradian"/>
        <family val="2"/>
      </rPr>
      <t xml:space="preserve"> </t>
    </r>
    <r>
      <rPr>
        <sz val="10"/>
        <rFont val="Arial"/>
        <family val="2"/>
      </rPr>
      <t>in Crore)</t>
    </r>
  </si>
  <si>
    <t>TABLE 6:-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</si>
  <si>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in crore)</t>
    </r>
  </si>
  <si>
    <t>Sr. No.</t>
  </si>
  <si>
    <t>Name of the Asset Management Company</t>
  </si>
  <si>
    <t>Average Assets Under Management for the quarter</t>
  </si>
  <si>
    <t>(ii)</t>
  </si>
  <si>
    <t>(i)</t>
  </si>
  <si>
    <t>BNP Paribas Asset Management India Private Limited</t>
  </si>
  <si>
    <t>BOI AXA Investment Managers Private Limited</t>
  </si>
  <si>
    <t>Franklin Templeton Asset Management (India) Private Ltd.</t>
  </si>
  <si>
    <t>Canara Robeco Asset Management Company Limited</t>
  </si>
  <si>
    <t>Invesco Asset Management (India) Private Limited</t>
  </si>
  <si>
    <t>SBI Funds Management Private Limited</t>
  </si>
  <si>
    <t>Mirae Asset Global Investments (India) Pvt. Ltd.</t>
  </si>
  <si>
    <t>TOTAL …………………………... A (i)</t>
  </si>
  <si>
    <t>TOTAL …………………………... C (ii)</t>
  </si>
  <si>
    <t>(iii)</t>
  </si>
  <si>
    <t>Aditya Birla Sun Life Asset Management Company Limited</t>
  </si>
  <si>
    <t>TOTAL …………………………... A (ii)</t>
  </si>
  <si>
    <t>Axis Asset Management Company Ltd.</t>
  </si>
  <si>
    <t>HDFC Asset Management Company Limited</t>
  </si>
  <si>
    <t>IDBI Asset Management Ltd.</t>
  </si>
  <si>
    <t>ICICI Prudential Asset Mgmt. Company Limited</t>
  </si>
  <si>
    <t>Union Asset Management Company Private Limited</t>
  </si>
  <si>
    <t>IDFC Asset Management Company Limited</t>
  </si>
  <si>
    <t>UTI Asset Management Company Ltd.</t>
  </si>
  <si>
    <t>Reliance Nippon Life Asset Management Limited</t>
  </si>
  <si>
    <t>TOTAL …………………………...  C (iii)</t>
  </si>
  <si>
    <t>(iv)</t>
  </si>
  <si>
    <t xml:space="preserve">INSTITUTIONS </t>
  </si>
  <si>
    <t xml:space="preserve">HSBC Asset Management (India) Private Ltd. </t>
  </si>
  <si>
    <t>IIFCL Asset Management Co. Ltd.</t>
  </si>
  <si>
    <t xml:space="preserve">LIC Mutual Fund Asset Management Limited </t>
  </si>
  <si>
    <t>TOTAL …………………………... B</t>
  </si>
  <si>
    <t>DHFL Pramerica Asset Managers Private Limited</t>
  </si>
  <si>
    <t>Edelweiss Asset Management Limited</t>
  </si>
  <si>
    <t>IL&amp;FS Infra Asset Management Limited</t>
  </si>
  <si>
    <t>IIFL Asset Management Ltd.</t>
  </si>
  <si>
    <t>Indiabulls Asset Management Company Ltd.</t>
  </si>
  <si>
    <t>JM Financial Asset Management Limited</t>
  </si>
  <si>
    <t>Kotak Mahindra Asset Management Company Limited</t>
  </si>
  <si>
    <t>L&amp;T Investment Management Limited</t>
  </si>
  <si>
    <t>Mahindra Asset Management Company Pvt. Ltd.</t>
  </si>
  <si>
    <t>Motilal Oswal Asset Management Company Limited</t>
  </si>
  <si>
    <t>PPFAS Asset Management Pvt. Ltd.</t>
  </si>
  <si>
    <t>Quantum Asset Management Company Private Limited</t>
  </si>
  <si>
    <t>Sahara Asset Management Company Private Limited</t>
  </si>
  <si>
    <t>Shriram Asset Management Co. Ltd.</t>
  </si>
  <si>
    <t>Sundaram  Asset Management Company Limited</t>
  </si>
  <si>
    <t>Tata  Asset Management Limited</t>
  </si>
  <si>
    <t>Taurus Asset Management Company Limited</t>
  </si>
  <si>
    <t>TOTAL …………………………... C (i)</t>
  </si>
  <si>
    <t>Essel Finance AMC Limited</t>
  </si>
  <si>
    <t>1. Fund of Funds is a scheme wherein the assets are invested in the existing schemes of mutual funds and hence, the figures   indicated herein are included in  tables 1 to 4. Data on fund of funds is given for information only.</t>
  </si>
  <si>
    <t>Income</t>
  </si>
  <si>
    <t>ELSS - Equity</t>
  </si>
  <si>
    <t>VOLUME    XVIII</t>
  </si>
  <si>
    <t>Equity Schemes (Excluding Arbitrage Funds)</t>
  </si>
  <si>
    <t>Arbitrage Funds</t>
  </si>
  <si>
    <t>Liquid/ Money Market</t>
  </si>
  <si>
    <t>Fund of Funds Investing Overseas</t>
  </si>
  <si>
    <t xml:space="preserve">ASSOCIATION OF MUTUAL FUNDS IN INDIA </t>
  </si>
  <si>
    <t>Net Inflow / (Outflow)
For the Year to Date
Current Year</t>
  </si>
  <si>
    <t>Net Inflow / (Outflow)
For the Year to Date
Previous Year</t>
  </si>
  <si>
    <t>Net Inflow / (Outflow)
For the Month</t>
  </si>
  <si>
    <t xml:space="preserve">JOINT VENTURES - PREDOMINANTLY INDIAN (4) </t>
  </si>
  <si>
    <t>Quant Money Managers Limited</t>
  </si>
  <si>
    <t>DSP Investment Managers Private Limited</t>
  </si>
  <si>
    <t xml:space="preserve">JOINT VENTURES - PREDOMINANTLY INDIAN (5) </t>
  </si>
  <si>
    <t>Principal Asset Management Pvt. Ltd.</t>
  </si>
  <si>
    <t>TOTAL 'A'  (I+II)</t>
  </si>
  <si>
    <t>Baroda Asset Management India Limited</t>
  </si>
  <si>
    <t>TOTAL ……………………………. A (i+ii)</t>
  </si>
  <si>
    <t xml:space="preserve">OTHERS (3) </t>
  </si>
  <si>
    <t>OPEN END INCOME :</t>
  </si>
  <si>
    <t>OPEN END EQUITY (Excl. Arbitrage Funds) :</t>
  </si>
  <si>
    <t>Average Assets Under Management for the quarter - January - March 2019</t>
  </si>
  <si>
    <t>TOTAL …………………………….C (iv)</t>
  </si>
  <si>
    <t>TOTAL ……………………………. C (i+ii+iii+iv)</t>
  </si>
  <si>
    <t>TOTAL 'C' (I+II+III+IV)</t>
  </si>
  <si>
    <t>AVERAGE ASSETS UNDER MANAGEMENT     FOR THE QUARTER              JANUARY - MARCH 2019</t>
  </si>
  <si>
    <t>OPEN END ARBITRAGE FUNDS :</t>
  </si>
  <si>
    <t>OPEN END BALANCED FUNDS :</t>
  </si>
  <si>
    <t xml:space="preserve">                                                                                                   TABLE 1:- MUTUAL FUND DATA FOR THE MONTH - FEBRUARY 2019                                                                                                                               </t>
  </si>
  <si>
    <t>Cumulative                      April 2018                            to                                 February 2019</t>
  </si>
  <si>
    <t>ISSUE XI</t>
  </si>
  <si>
    <t>Released on 08.3.2019</t>
  </si>
  <si>
    <t xml:space="preserve">                           TABLE 2:-  SALES DURING THE MONTH OF FEBRUARY 2019 - TYPE AND CATEGORY WISE</t>
  </si>
  <si>
    <t>REDEMPTIONS / REPURCHASES DURING THE MONTH OF FEBRUARY 2019</t>
  </si>
  <si>
    <t xml:space="preserve">ASSETS UNDER MANAGEMENT AS ON FEBRUARY 28, 2019 </t>
  </si>
  <si>
    <t xml:space="preserve">                             DATA ON FUND OF FUNDS (DOMESTIC) - FEBRUARY 2019                            </t>
  </si>
  <si>
    <t>Assets under Management 
as on 
February 28, 2019</t>
  </si>
  <si>
    <t>Union Arbitrage Fund</t>
  </si>
  <si>
    <t>Kotak Quarterly Interval Plan Series 13</t>
  </si>
  <si>
    <t>ICICI Prudential Retirement Fund Hybrid Aggressive Plan</t>
  </si>
  <si>
    <t xml:space="preserve">INDIAN (21) </t>
  </si>
  <si>
    <t xml:space="preserve">FOREIGN (6) </t>
  </si>
  <si>
    <t>INTERVAL INCOME FUND :</t>
  </si>
  <si>
    <t>ICICI Prudential Retirement Fund Hybrid Conservative Plan and Pure Debt Plan; LIC MF Short Term Debt Fund and SBI Corporate Bond Fund</t>
  </si>
  <si>
    <t>Aditya Birla Sun Life Bal Bhavishya Yojna Wealth Plan; Canara Robeco Small Cap Fund ; DSP Nifty 50 Index Fund and DSP Nifty Next 50 Index Fund; Edelweiss Small Cap Fund; ICICI Prudential Retirement Fund Pure Equity Plan and IDBI Healthcare Fund</t>
  </si>
  <si>
    <t>Aditya Birla Sun Life Dual Advantage Fund - Series 2, Aditya Birla Sun Life Fixed Term Plan - Series SF (1161 days) and Series SG (1155 days); Axis Fixed Term Plan - Series 101 (1154 Days); Baroda Fixed Maturity Plan - Series P; DSP FMP- Series 250 - 39M; Franklin India Fixed Maturity Plans -Series 5 - Plan F (1203 Days); HDFC FMP 1146D February 2019 (1) - Series 43 and 1154D February 2019 (1) - Series 43; HSBC Fixed Term Series 139; ICICI Prudential Fixed Maturity Plan Series 85 -  1185 Days Plan C, 1175 Days Plan D, 1168 Days Plan E and 1156 Days Plan F; IDFC Fixed Term Plan - Series 176; Kotak FMP Series 261; L&amp;T FMP Series XVIII- Plan C (1178 Days) and Plan D (1155 Days); Reliance Fixed Horizon Fund - XXXX - Series 14, Series 15,  Series 16 and  Series 17; SBI Debt Fund Series -C-41 (1178 Days),  C-42 (365 Days), C-43 (1176 Days), C-44 (1175 Days) and C-45 (92 Days); UTI Fixed Term Income Fund Series XXXI - IV (1204 Days), V (1174 Days) and VI (1167 Days).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</si>
</sst>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&quot;R&quot;\ * #,##0.00_ ;_ &quot;R&quot;\ * \-#,##0.00_ ;_ &quot;R&quot;\ * &quot;-&quot;??_ ;_ @_ "/>
    <numFmt numFmtId="184" formatCode="_(* #,##0_);_(* \(#,##0\);_(* &quot;-&quot;??_);_(@_)"/>
    <numFmt numFmtId="185" formatCode="\-"/>
    <numFmt numFmtId="186" formatCode="0.0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"/>
    <numFmt numFmtId="192" formatCode="0.00000"/>
    <numFmt numFmtId="193" formatCode="0.0000"/>
    <numFmt numFmtId="194" formatCode="0_);\(0\)"/>
    <numFmt numFmtId="195" formatCode="_(* #,##0.000_);_(* \(#,##0.000\);_(* &quot;-&quot;??_);_(@_)"/>
    <numFmt numFmtId="196" formatCode="_(* #,##0.0000_);_(* \(#,##0.0000\);_(* &quot;-&quot;??_);_(@_)"/>
    <numFmt numFmtId="197" formatCode="#,##0.0"/>
    <numFmt numFmtId="198" formatCode="[$€-2]\ #,##0.00_);[Red]\([$€-2]\ #,##0.00\)"/>
    <numFmt numFmtId="199" formatCode="0.000000"/>
    <numFmt numFmtId="200" formatCode="0.00000000"/>
    <numFmt numFmtId="201" formatCode="0.0000000"/>
  </numFmts>
  <fonts count="70">
    <font>
      <sz val="10"/>
      <name val="Arial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i/>
      <sz val="15"/>
      <name val="Monotype Corsiva"/>
      <family val="4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Rupee Foradian"/>
      <family val="2"/>
    </font>
    <font>
      <b/>
      <sz val="16"/>
      <name val="Arial"/>
      <family val="2"/>
    </font>
    <font>
      <b/>
      <i/>
      <sz val="13.5"/>
      <name val="Monotype Corsiva"/>
      <family val="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8"/>
      <color indexed="9"/>
      <name val="Arial"/>
      <family val="2"/>
    </font>
    <font>
      <b/>
      <sz val="16"/>
      <name val="Rupee Foradian"/>
      <family val="2"/>
    </font>
    <font>
      <sz val="16"/>
      <color indexed="8"/>
      <name val="Times New Roman"/>
      <family val="1"/>
    </font>
    <font>
      <sz val="10"/>
      <name val="Rupee Foradian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" fontId="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1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4" fontId="5" fillId="0" borderId="0" xfId="42" applyNumberFormat="1" applyFont="1" applyAlignment="1">
      <alignment/>
    </xf>
    <xf numFmtId="171" fontId="5" fillId="0" borderId="0" xfId="42" applyFont="1" applyAlignment="1">
      <alignment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4" fontId="6" fillId="0" borderId="0" xfId="42" applyNumberFormat="1" applyFont="1" applyAlignment="1">
      <alignment horizontal="center"/>
    </xf>
    <xf numFmtId="184" fontId="6" fillId="33" borderId="13" xfId="42" applyNumberFormat="1" applyFont="1" applyFill="1" applyBorder="1" applyAlignment="1">
      <alignment/>
    </xf>
    <xf numFmtId="184" fontId="6" fillId="33" borderId="14" xfId="42" applyNumberFormat="1" applyFont="1" applyFill="1" applyBorder="1" applyAlignment="1">
      <alignment/>
    </xf>
    <xf numFmtId="184" fontId="6" fillId="33" borderId="12" xfId="42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8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horizontal="center"/>
    </xf>
    <xf numFmtId="171" fontId="68" fillId="0" borderId="0" xfId="0" applyNumberFormat="1" applyFont="1" applyAlignment="1">
      <alignment/>
    </xf>
    <xf numFmtId="184" fontId="6" fillId="0" borderId="12" xfId="42" applyNumberFormat="1" applyFont="1" applyBorder="1" applyAlignment="1">
      <alignment horizontal="right"/>
    </xf>
    <xf numFmtId="184" fontId="6" fillId="0" borderId="10" xfId="42" applyNumberFormat="1" applyFont="1" applyBorder="1" applyAlignment="1">
      <alignment horizontal="right"/>
    </xf>
    <xf numFmtId="184" fontId="6" fillId="0" borderId="15" xfId="42" applyNumberFormat="1" applyFont="1" applyBorder="1" applyAlignment="1">
      <alignment horizontal="right"/>
    </xf>
    <xf numFmtId="184" fontId="5" fillId="0" borderId="15" xfId="42" applyNumberFormat="1" applyFont="1" applyBorder="1" applyAlignment="1">
      <alignment horizontal="right"/>
    </xf>
    <xf numFmtId="184" fontId="5" fillId="0" borderId="15" xfId="42" applyNumberFormat="1" applyFont="1" applyBorder="1" applyAlignment="1" quotePrefix="1">
      <alignment horizontal="right"/>
    </xf>
    <xf numFmtId="184" fontId="6" fillId="0" borderId="14" xfId="42" applyNumberFormat="1" applyFont="1" applyBorder="1" applyAlignment="1">
      <alignment horizontal="right"/>
    </xf>
    <xf numFmtId="184" fontId="6" fillId="0" borderId="14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184" fontId="6" fillId="0" borderId="11" xfId="42" applyNumberFormat="1" applyFont="1" applyBorder="1" applyAlignment="1">
      <alignment horizontal="right"/>
    </xf>
    <xf numFmtId="184" fontId="6" fillId="0" borderId="0" xfId="42" applyNumberFormat="1" applyFont="1" applyAlignment="1">
      <alignment horizontal="right"/>
    </xf>
    <xf numFmtId="184" fontId="6" fillId="0" borderId="13" xfId="42" applyNumberFormat="1" applyFont="1" applyBorder="1" applyAlignment="1">
      <alignment horizontal="right"/>
    </xf>
    <xf numFmtId="184" fontId="6" fillId="0" borderId="16" xfId="42" applyNumberFormat="1" applyFont="1" applyBorder="1" applyAlignment="1">
      <alignment horizontal="right"/>
    </xf>
    <xf numFmtId="171" fontId="6" fillId="0" borderId="0" xfId="42" applyFont="1" applyAlignment="1">
      <alignment horizontal="right"/>
    </xf>
    <xf numFmtId="184" fontId="6" fillId="0" borderId="15" xfId="42" applyNumberFormat="1" applyFont="1" applyBorder="1" applyAlignment="1">
      <alignment horizontal="right" vertical="center"/>
    </xf>
    <xf numFmtId="0" fontId="6" fillId="0" borderId="0" xfId="0" applyFont="1" applyAlignment="1" quotePrefix="1">
      <alignment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 quotePrefix="1">
      <alignment horizontal="center" vertical="top" wrapText="1"/>
    </xf>
    <xf numFmtId="184" fontId="5" fillId="0" borderId="15" xfId="42" applyNumberFormat="1" applyFont="1" applyBorder="1" applyAlignment="1" quotePrefix="1">
      <alignment horizontal="right" vertical="center"/>
    </xf>
    <xf numFmtId="184" fontId="6" fillId="33" borderId="14" xfId="42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84" fontId="6" fillId="33" borderId="14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84" fontId="6" fillId="0" borderId="13" xfId="42" applyNumberFormat="1" applyFont="1" applyBorder="1" applyAlignment="1">
      <alignment/>
    </xf>
    <xf numFmtId="184" fontId="6" fillId="0" borderId="14" xfId="42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184" fontId="6" fillId="0" borderId="0" xfId="42" applyNumberFormat="1" applyFont="1" applyAlignment="1">
      <alignment horizontal="center" vertical="top" wrapText="1"/>
    </xf>
    <xf numFmtId="184" fontId="6" fillId="0" borderId="17" xfId="42" applyNumberFormat="1" applyFont="1" applyBorder="1" applyAlignment="1">
      <alignment vertical="center"/>
    </xf>
    <xf numFmtId="184" fontId="6" fillId="0" borderId="14" xfId="42" applyNumberFormat="1" applyFont="1" applyBorder="1" applyAlignment="1">
      <alignment vertical="top"/>
    </xf>
    <xf numFmtId="0" fontId="11" fillId="0" borderId="0" xfId="0" applyFont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1" fontId="19" fillId="0" borderId="19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1" fontId="19" fillId="0" borderId="16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/>
    </xf>
    <xf numFmtId="1" fontId="19" fillId="0" borderId="15" xfId="0" applyNumberFormat="1" applyFont="1" applyBorder="1" applyAlignment="1">
      <alignment/>
    </xf>
    <xf numFmtId="184" fontId="21" fillId="0" borderId="14" xfId="42" applyNumberFormat="1" applyFont="1" applyBorder="1" applyAlignment="1" quotePrefix="1">
      <alignment horizontal="center"/>
    </xf>
    <xf numFmtId="171" fontId="21" fillId="0" borderId="15" xfId="42" applyFont="1" applyBorder="1" applyAlignment="1">
      <alignment horizontal="right"/>
    </xf>
    <xf numFmtId="1" fontId="21" fillId="0" borderId="15" xfId="42" applyNumberFormat="1" applyFont="1" applyBorder="1" applyAlignment="1">
      <alignment horizontal="right"/>
    </xf>
    <xf numFmtId="1" fontId="21" fillId="0" borderId="0" xfId="42" applyNumberFormat="1" applyFont="1" applyAlignment="1">
      <alignment horizontal="right"/>
    </xf>
    <xf numFmtId="1" fontId="21" fillId="0" borderId="18" xfId="42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84" fontId="21" fillId="0" borderId="15" xfId="42" applyNumberFormat="1" applyFont="1" applyBorder="1" applyAlignment="1">
      <alignment horizontal="right"/>
    </xf>
    <xf numFmtId="184" fontId="21" fillId="0" borderId="0" xfId="42" applyNumberFormat="1" applyFont="1" applyAlignment="1">
      <alignment horizontal="right"/>
    </xf>
    <xf numFmtId="184" fontId="21" fillId="0" borderId="18" xfId="42" applyNumberFormat="1" applyFont="1" applyBorder="1" applyAlignment="1">
      <alignment horizontal="right"/>
    </xf>
    <xf numFmtId="0" fontId="21" fillId="0" borderId="15" xfId="42" applyNumberFormat="1" applyFont="1" applyBorder="1" applyAlignment="1">
      <alignment horizontal="right"/>
    </xf>
    <xf numFmtId="1" fontId="19" fillId="0" borderId="2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84" fontId="19" fillId="0" borderId="12" xfId="42" applyNumberFormat="1" applyFont="1" applyBorder="1" applyAlignment="1" quotePrefix="1">
      <alignment horizontal="center"/>
    </xf>
    <xf numFmtId="184" fontId="19" fillId="0" borderId="10" xfId="42" applyNumberFormat="1" applyFont="1" applyBorder="1" applyAlignment="1" quotePrefix="1">
      <alignment horizontal="center"/>
    </xf>
    <xf numFmtId="184" fontId="19" fillId="0" borderId="21" xfId="42" applyNumberFormat="1" applyFont="1" applyBorder="1" applyAlignment="1" quotePrefix="1">
      <alignment horizontal="center"/>
    </xf>
    <xf numFmtId="1" fontId="19" fillId="0" borderId="2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/>
    </xf>
    <xf numFmtId="171" fontId="21" fillId="0" borderId="13" xfId="42" applyFont="1" applyBorder="1" applyAlignment="1">
      <alignment horizontal="center"/>
    </xf>
    <xf numFmtId="171" fontId="21" fillId="0" borderId="16" xfId="42" applyFont="1" applyBorder="1" applyAlignment="1">
      <alignment/>
    </xf>
    <xf numFmtId="1" fontId="21" fillId="0" borderId="16" xfId="42" applyNumberFormat="1" applyFont="1" applyBorder="1" applyAlignment="1">
      <alignment horizontal="right"/>
    </xf>
    <xf numFmtId="1" fontId="21" fillId="0" borderId="23" xfId="42" applyNumberFormat="1" applyFont="1" applyBorder="1" applyAlignment="1">
      <alignment horizontal="right"/>
    </xf>
    <xf numFmtId="1" fontId="21" fillId="0" borderId="22" xfId="42" applyNumberFormat="1" applyFont="1" applyBorder="1" applyAlignment="1">
      <alignment horizontal="right"/>
    </xf>
    <xf numFmtId="1" fontId="19" fillId="0" borderId="15" xfId="0" applyNumberFormat="1" applyFont="1" applyBorder="1" applyAlignment="1">
      <alignment vertical="top" wrapText="1"/>
    </xf>
    <xf numFmtId="184" fontId="19" fillId="0" borderId="14" xfId="42" applyNumberFormat="1" applyFont="1" applyBorder="1" applyAlignment="1">
      <alignment vertical="center"/>
    </xf>
    <xf numFmtId="184" fontId="19" fillId="0" borderId="15" xfId="42" applyNumberFormat="1" applyFont="1" applyBorder="1" applyAlignment="1" quotePrefix="1">
      <alignment horizontal="right" vertical="center"/>
    </xf>
    <xf numFmtId="184" fontId="19" fillId="0" borderId="15" xfId="42" applyNumberFormat="1" applyFont="1" applyBorder="1" applyAlignment="1">
      <alignment horizontal="right" vertical="center"/>
    </xf>
    <xf numFmtId="184" fontId="19" fillId="0" borderId="0" xfId="42" applyNumberFormat="1" applyFont="1" applyAlignment="1">
      <alignment horizontal="right" vertical="center"/>
    </xf>
    <xf numFmtId="184" fontId="19" fillId="0" borderId="18" xfId="42" applyNumberFormat="1" applyFont="1" applyBorder="1" applyAlignment="1">
      <alignment horizontal="right" vertical="center"/>
    </xf>
    <xf numFmtId="0" fontId="17" fillId="0" borderId="14" xfId="0" applyFont="1" applyBorder="1" applyAlignment="1">
      <alignment/>
    </xf>
    <xf numFmtId="184" fontId="21" fillId="0" borderId="14" xfId="42" applyNumberFormat="1" applyFont="1" applyBorder="1" applyAlignment="1">
      <alignment vertical="center"/>
    </xf>
    <xf numFmtId="184" fontId="21" fillId="0" borderId="15" xfId="42" applyNumberFormat="1" applyFont="1" applyBorder="1" applyAlignment="1" quotePrefix="1">
      <alignment horizontal="right" vertical="center"/>
    </xf>
    <xf numFmtId="184" fontId="21" fillId="0" borderId="15" xfId="42" applyNumberFormat="1" applyFont="1" applyBorder="1" applyAlignment="1">
      <alignment horizontal="right" vertical="center"/>
    </xf>
    <xf numFmtId="184" fontId="21" fillId="0" borderId="0" xfId="42" applyNumberFormat="1" applyFont="1" applyAlignment="1">
      <alignment horizontal="right" vertical="center"/>
    </xf>
    <xf numFmtId="184" fontId="21" fillId="0" borderId="18" xfId="42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left" vertical="top"/>
    </xf>
    <xf numFmtId="1" fontId="19" fillId="0" borderId="15" xfId="0" applyNumberFormat="1" applyFont="1" applyBorder="1" applyAlignment="1">
      <alignment horizontal="left" vertical="top"/>
    </xf>
    <xf numFmtId="184" fontId="21" fillId="0" borderId="15" xfId="42" applyNumberFormat="1" applyFont="1" applyBorder="1" applyAlignment="1">
      <alignment/>
    </xf>
    <xf numFmtId="184" fontId="19" fillId="0" borderId="15" xfId="42" applyNumberFormat="1" applyFont="1" applyBorder="1" applyAlignment="1">
      <alignment horizontal="right"/>
    </xf>
    <xf numFmtId="184" fontId="21" fillId="0" borderId="15" xfId="42" applyNumberFormat="1" applyFont="1" applyBorder="1" applyAlignment="1">
      <alignment horizontal="center"/>
    </xf>
    <xf numFmtId="184" fontId="21" fillId="0" borderId="15" xfId="42" applyNumberFormat="1" applyFont="1" applyBorder="1" applyAlignment="1" quotePrefix="1">
      <alignment horizontal="right"/>
    </xf>
    <xf numFmtId="1" fontId="19" fillId="0" borderId="15" xfId="0" applyNumberFormat="1" applyFont="1" applyBorder="1" applyAlignment="1" quotePrefix="1">
      <alignment horizontal="center"/>
    </xf>
    <xf numFmtId="184" fontId="21" fillId="0" borderId="15" xfId="42" applyNumberFormat="1" applyFont="1" applyBorder="1" applyAlignment="1" quotePrefix="1">
      <alignment/>
    </xf>
    <xf numFmtId="184" fontId="21" fillId="0" borderId="15" xfId="42" applyNumberFormat="1" applyFont="1" applyBorder="1" applyAlignment="1" quotePrefix="1">
      <alignment horizontal="center"/>
    </xf>
    <xf numFmtId="1" fontId="21" fillId="0" borderId="15" xfId="0" applyNumberFormat="1" applyFont="1" applyBorder="1" applyAlignment="1">
      <alignment horizontal="left"/>
    </xf>
    <xf numFmtId="1" fontId="19" fillId="0" borderId="22" xfId="0" applyNumberFormat="1" applyFont="1" applyBorder="1" applyAlignment="1">
      <alignment horizontal="left"/>
    </xf>
    <xf numFmtId="1" fontId="19" fillId="0" borderId="16" xfId="0" applyNumberFormat="1" applyFont="1" applyBorder="1" applyAlignment="1">
      <alignment horizontal="left"/>
    </xf>
    <xf numFmtId="184" fontId="19" fillId="34" borderId="12" xfId="42" applyNumberFormat="1" applyFont="1" applyFill="1" applyBorder="1" applyAlignment="1" quotePrefix="1">
      <alignment horizontal="right"/>
    </xf>
    <xf numFmtId="184" fontId="19" fillId="0" borderId="10" xfId="42" applyNumberFormat="1" applyFont="1" applyBorder="1" applyAlignment="1" quotePrefix="1">
      <alignment horizontal="right"/>
    </xf>
    <xf numFmtId="184" fontId="19" fillId="0" borderId="11" xfId="42" applyNumberFormat="1" applyFont="1" applyBorder="1" applyAlignment="1" quotePrefix="1">
      <alignment horizontal="right"/>
    </xf>
    <xf numFmtId="184" fontId="19" fillId="0" borderId="21" xfId="42" applyNumberFormat="1" applyFont="1" applyBorder="1" applyAlignment="1" quotePrefix="1">
      <alignment horizontal="right"/>
    </xf>
    <xf numFmtId="1" fontId="19" fillId="0" borderId="21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84" fontId="19" fillId="34" borderId="12" xfId="42" applyNumberFormat="1" applyFont="1" applyFill="1" applyBorder="1" applyAlignment="1">
      <alignment horizontal="right"/>
    </xf>
    <xf numFmtId="184" fontId="19" fillId="0" borderId="12" xfId="42" applyNumberFormat="1" applyFont="1" applyBorder="1" applyAlignment="1">
      <alignment horizontal="right"/>
    </xf>
    <xf numFmtId="184" fontId="19" fillId="0" borderId="21" xfId="42" applyNumberFormat="1" applyFont="1" applyBorder="1" applyAlignment="1">
      <alignment horizontal="right"/>
    </xf>
    <xf numFmtId="184" fontId="19" fillId="0" borderId="10" xfId="42" applyNumberFormat="1" applyFont="1" applyBorder="1" applyAlignment="1">
      <alignment horizontal="right"/>
    </xf>
    <xf numFmtId="1" fontId="17" fillId="0" borderId="21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center"/>
    </xf>
    <xf numFmtId="184" fontId="17" fillId="0" borderId="12" xfId="42" applyNumberFormat="1" applyFont="1" applyBorder="1" applyAlignment="1">
      <alignment horizontal="right"/>
    </xf>
    <xf numFmtId="184" fontId="17" fillId="0" borderId="10" xfId="42" applyNumberFormat="1" applyFont="1" applyBorder="1" applyAlignment="1">
      <alignment horizontal="right"/>
    </xf>
    <xf numFmtId="184" fontId="19" fillId="0" borderId="11" xfId="42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1" fontId="2" fillId="0" borderId="0" xfId="42" applyNumberFormat="1" applyFont="1" applyAlignment="1" quotePrefix="1">
      <alignment horizontal="center"/>
    </xf>
    <xf numFmtId="1" fontId="2" fillId="0" borderId="0" xfId="42" applyNumberFormat="1" applyFont="1" applyAlignment="1" quotePrefix="1">
      <alignment horizontal="right"/>
    </xf>
    <xf numFmtId="1" fontId="2" fillId="0" borderId="0" xfId="42" applyNumberFormat="1" applyFont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right"/>
    </xf>
    <xf numFmtId="1" fontId="24" fillId="0" borderId="14" xfId="42" applyNumberFormat="1" applyFont="1" applyBorder="1" applyAlignment="1">
      <alignment horizontal="right"/>
    </xf>
    <xf numFmtId="184" fontId="21" fillId="0" borderId="14" xfId="42" applyNumberFormat="1" applyFont="1" applyBorder="1" applyAlignment="1">
      <alignment horizontal="right"/>
    </xf>
    <xf numFmtId="1" fontId="21" fillId="0" borderId="14" xfId="42" applyNumberFormat="1" applyFont="1" applyBorder="1" applyAlignment="1">
      <alignment horizontal="right"/>
    </xf>
    <xf numFmtId="1" fontId="21" fillId="0" borderId="13" xfId="42" applyNumberFormat="1" applyFont="1" applyBorder="1" applyAlignment="1">
      <alignment horizontal="right"/>
    </xf>
    <xf numFmtId="184" fontId="19" fillId="0" borderId="14" xfId="4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84" fontId="4" fillId="0" borderId="14" xfId="42" applyNumberFormat="1" applyFont="1" applyBorder="1" applyAlignment="1">
      <alignment horizontal="center"/>
    </xf>
    <xf numFmtId="184" fontId="4" fillId="0" borderId="0" xfId="42" applyNumberFormat="1" applyFont="1" applyAlignment="1">
      <alignment horizontal="center"/>
    </xf>
    <xf numFmtId="184" fontId="4" fillId="0" borderId="15" xfId="42" applyNumberFormat="1" applyFont="1" applyBorder="1" applyAlignment="1">
      <alignment horizontal="center"/>
    </xf>
    <xf numFmtId="184" fontId="4" fillId="0" borderId="14" xfId="42" applyNumberFormat="1" applyFont="1" applyBorder="1" applyAlignment="1">
      <alignment/>
    </xf>
    <xf numFmtId="184" fontId="4" fillId="0" borderId="18" xfId="42" applyNumberFormat="1" applyFont="1" applyBorder="1" applyAlignment="1">
      <alignment horizontal="center"/>
    </xf>
    <xf numFmtId="184" fontId="4" fillId="0" borderId="15" xfId="42" applyNumberFormat="1" applyFont="1" applyBorder="1" applyAlignment="1">
      <alignment/>
    </xf>
    <xf numFmtId="184" fontId="3" fillId="0" borderId="18" xfId="42" applyNumberFormat="1" applyFont="1" applyBorder="1" applyAlignment="1">
      <alignment horizontal="right"/>
    </xf>
    <xf numFmtId="184" fontId="3" fillId="0" borderId="22" xfId="42" applyNumberFormat="1" applyFont="1" applyBorder="1" applyAlignment="1">
      <alignment horizontal="right"/>
    </xf>
    <xf numFmtId="184" fontId="3" fillId="0" borderId="15" xfId="42" applyNumberFormat="1" applyFont="1" applyBorder="1" applyAlignment="1">
      <alignment horizontal="right"/>
    </xf>
    <xf numFmtId="184" fontId="4" fillId="0" borderId="0" xfId="42" applyNumberFormat="1" applyFont="1" applyAlignment="1">
      <alignment/>
    </xf>
    <xf numFmtId="184" fontId="4" fillId="0" borderId="24" xfId="42" applyNumberFormat="1" applyFont="1" applyBorder="1" applyAlignment="1">
      <alignment/>
    </xf>
    <xf numFmtId="184" fontId="4" fillId="0" borderId="18" xfId="42" applyNumberFormat="1" applyFont="1" applyBorder="1" applyAlignment="1">
      <alignment/>
    </xf>
    <xf numFmtId="171" fontId="3" fillId="0" borderId="18" xfId="42" applyFont="1" applyBorder="1" applyAlignment="1">
      <alignment horizontal="right"/>
    </xf>
    <xf numFmtId="184" fontId="4" fillId="0" borderId="0" xfId="42" applyNumberFormat="1" applyFont="1" applyAlignment="1">
      <alignment vertical="center"/>
    </xf>
    <xf numFmtId="184" fontId="4" fillId="0" borderId="17" xfId="42" applyNumberFormat="1" applyFont="1" applyBorder="1" applyAlignment="1">
      <alignment horizontal="center"/>
    </xf>
    <xf numFmtId="184" fontId="4" fillId="0" borderId="17" xfId="42" applyNumberFormat="1" applyFont="1" applyBorder="1" applyAlignment="1">
      <alignment vertical="center"/>
    </xf>
    <xf numFmtId="184" fontId="4" fillId="0" borderId="25" xfId="42" applyNumberFormat="1" applyFont="1" applyBorder="1" applyAlignment="1">
      <alignment vertical="center"/>
    </xf>
    <xf numFmtId="184" fontId="4" fillId="0" borderId="26" xfId="42" applyNumberFormat="1" applyFont="1" applyBorder="1" applyAlignment="1">
      <alignment vertical="center"/>
    </xf>
    <xf numFmtId="184" fontId="3" fillId="0" borderId="18" xfId="42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/>
    </xf>
    <xf numFmtId="184" fontId="3" fillId="0" borderId="10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26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84" fontId="28" fillId="0" borderId="14" xfId="42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84" fontId="28" fillId="0" borderId="15" xfId="42" applyNumberFormat="1" applyFont="1" applyBorder="1" applyAlignment="1">
      <alignment/>
    </xf>
    <xf numFmtId="1" fontId="4" fillId="0" borderId="18" xfId="0" applyNumberFormat="1" applyFont="1" applyBorder="1" applyAlignment="1" quotePrefix="1">
      <alignment horizontal="center" vertical="center"/>
    </xf>
    <xf numFmtId="184" fontId="28" fillId="0" borderId="0" xfId="42" applyNumberFormat="1" applyFont="1" applyAlignment="1">
      <alignment/>
    </xf>
    <xf numFmtId="1" fontId="3" fillId="0" borderId="22" xfId="0" applyNumberFormat="1" applyFont="1" applyBorder="1" applyAlignment="1">
      <alignment horizontal="right"/>
    </xf>
    <xf numFmtId="184" fontId="3" fillId="0" borderId="16" xfId="42" applyNumberFormat="1" applyFont="1" applyBorder="1" applyAlignment="1">
      <alignment/>
    </xf>
    <xf numFmtId="1" fontId="3" fillId="0" borderId="18" xfId="0" applyNumberFormat="1" applyFont="1" applyBorder="1" applyAlignment="1">
      <alignment horizontal="right"/>
    </xf>
    <xf numFmtId="184" fontId="3" fillId="0" borderId="15" xfId="42" applyNumberFormat="1" applyFont="1" applyBorder="1" applyAlignment="1">
      <alignment/>
    </xf>
    <xf numFmtId="184" fontId="28" fillId="0" borderId="14" xfId="42" applyNumberFormat="1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184" fontId="28" fillId="0" borderId="26" xfId="42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84" fontId="28" fillId="0" borderId="15" xfId="42" applyNumberFormat="1" applyFont="1" applyBorder="1" applyAlignment="1">
      <alignment vertical="center"/>
    </xf>
    <xf numFmtId="184" fontId="4" fillId="0" borderId="15" xfId="42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vertical="center"/>
    </xf>
    <xf numFmtId="184" fontId="29" fillId="0" borderId="12" xfId="42" applyNumberFormat="1" applyFont="1" applyBorder="1" applyAlignment="1">
      <alignment/>
    </xf>
    <xf numFmtId="184" fontId="3" fillId="0" borderId="27" xfId="42" applyNumberFormat="1" applyFont="1" applyBorder="1" applyAlignment="1">
      <alignment horizontal="center"/>
    </xf>
    <xf numFmtId="184" fontId="3" fillId="0" borderId="10" xfId="42" applyNumberFormat="1" applyFont="1" applyBorder="1" applyAlignment="1">
      <alignment horizontal="center"/>
    </xf>
    <xf numFmtId="184" fontId="3" fillId="0" borderId="11" xfId="42" applyNumberFormat="1" applyFont="1" applyBorder="1" applyAlignment="1">
      <alignment horizontal="center"/>
    </xf>
    <xf numFmtId="0" fontId="3" fillId="0" borderId="21" xfId="42" applyNumberFormat="1" applyFont="1" applyBorder="1" applyAlignment="1">
      <alignment horizontal="right"/>
    </xf>
    <xf numFmtId="184" fontId="3" fillId="0" borderId="10" xfId="42" applyNumberFormat="1" applyFont="1" applyBorder="1" applyAlignment="1">
      <alignment/>
    </xf>
    <xf numFmtId="1" fontId="28" fillId="0" borderId="22" xfId="0" applyNumberFormat="1" applyFont="1" applyBorder="1" applyAlignment="1">
      <alignment horizontal="center"/>
    </xf>
    <xf numFmtId="184" fontId="28" fillId="0" borderId="0" xfId="42" applyNumberFormat="1" applyFont="1" applyAlignment="1" quotePrefix="1">
      <alignment/>
    </xf>
    <xf numFmtId="184" fontId="3" fillId="0" borderId="16" xfId="42" applyNumberFormat="1" applyFont="1" applyBorder="1" applyAlignment="1">
      <alignment horizontal="center"/>
    </xf>
    <xf numFmtId="184" fontId="3" fillId="0" borderId="15" xfId="42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71" fontId="28" fillId="0" borderId="0" xfId="42" applyFont="1" applyAlignment="1">
      <alignment/>
    </xf>
    <xf numFmtId="171" fontId="28" fillId="0" borderId="14" xfId="42" applyFont="1" applyBorder="1" applyAlignment="1">
      <alignment/>
    </xf>
    <xf numFmtId="1" fontId="28" fillId="0" borderId="18" xfId="0" applyNumberFormat="1" applyFont="1" applyBorder="1" applyAlignment="1">
      <alignment horizontal="right"/>
    </xf>
    <xf numFmtId="1" fontId="28" fillId="0" borderId="18" xfId="0" applyNumberFormat="1" applyFont="1" applyBorder="1" applyAlignment="1">
      <alignment horizontal="center" vertical="center"/>
    </xf>
    <xf numFmtId="184" fontId="28" fillId="0" borderId="0" xfId="42" applyNumberFormat="1" applyFont="1" applyAlignment="1">
      <alignment vertical="center"/>
    </xf>
    <xf numFmtId="184" fontId="28" fillId="0" borderId="17" xfId="42" applyNumberFormat="1" applyFont="1" applyBorder="1" applyAlignment="1">
      <alignment vertical="center"/>
    </xf>
    <xf numFmtId="184" fontId="3" fillId="0" borderId="15" xfId="42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center"/>
    </xf>
    <xf numFmtId="0" fontId="29" fillId="0" borderId="11" xfId="42" applyNumberFormat="1" applyFont="1" applyBorder="1" applyAlignment="1">
      <alignment horizontal="center"/>
    </xf>
    <xf numFmtId="1" fontId="4" fillId="0" borderId="18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right"/>
    </xf>
    <xf numFmtId="1" fontId="4" fillId="0" borderId="18" xfId="0" applyNumberFormat="1" applyFont="1" applyBorder="1" applyAlignment="1" quotePrefix="1">
      <alignment horizontal="center"/>
    </xf>
    <xf numFmtId="184" fontId="4" fillId="0" borderId="0" xfId="42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28" xfId="0" applyFont="1" applyBorder="1" applyAlignment="1">
      <alignment horizontal="right"/>
    </xf>
    <xf numFmtId="0" fontId="1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69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left" vertical="top" wrapText="1"/>
    </xf>
    <xf numFmtId="184" fontId="15" fillId="0" borderId="32" xfId="42" applyNumberFormat="1" applyFont="1" applyBorder="1" applyAlignment="1">
      <alignment/>
    </xf>
    <xf numFmtId="3" fontId="15" fillId="0" borderId="31" xfId="42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5" fillId="0" borderId="14" xfId="0" applyFont="1" applyBorder="1" applyAlignment="1">
      <alignment/>
    </xf>
    <xf numFmtId="184" fontId="15" fillId="0" borderId="31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9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7" xfId="0" applyNumberFormat="1" applyFont="1" applyBorder="1" applyAlignment="1">
      <alignment vertical="top" wrapText="1"/>
    </xf>
    <xf numFmtId="1" fontId="3" fillId="0" borderId="17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84" fontId="15" fillId="0" borderId="19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184" fontId="6" fillId="0" borderId="17" xfId="42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3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3" fontId="15" fillId="0" borderId="19" xfId="0" applyNumberFormat="1" applyFont="1" applyBorder="1" applyAlignment="1">
      <alignment/>
    </xf>
    <xf numFmtId="184" fontId="19" fillId="0" borderId="11" xfId="42" applyNumberFormat="1" applyFont="1" applyBorder="1" applyAlignment="1" quotePrefix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 vertical="top"/>
    </xf>
    <xf numFmtId="1" fontId="19" fillId="0" borderId="15" xfId="0" applyNumberFormat="1" applyFont="1" applyBorder="1" applyAlignment="1">
      <alignment horizontal="center" vertical="top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84" fontId="29" fillId="0" borderId="21" xfId="42" applyNumberFormat="1" applyFont="1" applyBorder="1" applyAlignment="1">
      <alignment horizontal="center"/>
    </xf>
    <xf numFmtId="0" fontId="29" fillId="0" borderId="10" xfId="42" applyNumberFormat="1" applyFont="1" applyBorder="1" applyAlignment="1">
      <alignment horizontal="center"/>
    </xf>
    <xf numFmtId="184" fontId="3" fillId="0" borderId="21" xfId="42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84" fontId="29" fillId="0" borderId="21" xfId="42" applyNumberFormat="1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2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171" fontId="5" fillId="0" borderId="0" xfId="0" applyNumberFormat="1" applyFont="1" applyAlignment="1">
      <alignment horizontal="left" vertical="top" wrapText="1"/>
    </xf>
    <xf numFmtId="184" fontId="6" fillId="0" borderId="0" xfId="42" applyNumberFormat="1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L48"/>
  <sheetViews>
    <sheetView tabSelected="1" view="pageBreakPreview" zoomScale="65" zoomScaleNormal="60" zoomScaleSheetLayoutView="65" workbookViewId="0" topLeftCell="C1">
      <selection activeCell="C6" sqref="C6"/>
    </sheetView>
  </sheetViews>
  <sheetFormatPr defaultColWidth="9.140625" defaultRowHeight="12.75"/>
  <cols>
    <col min="1" max="1" width="3.140625" style="12" customWidth="1"/>
    <col min="2" max="2" width="7.8515625" style="12" customWidth="1"/>
    <col min="3" max="3" width="87.7109375" style="12" customWidth="1"/>
    <col min="4" max="4" width="29.8515625" style="12" customWidth="1"/>
    <col min="5" max="5" width="28.28125" style="12" customWidth="1"/>
    <col min="6" max="6" width="31.7109375" style="12" customWidth="1"/>
    <col min="7" max="7" width="26.8515625" style="12" customWidth="1"/>
    <col min="8" max="8" width="30.00390625" style="12" customWidth="1"/>
    <col min="9" max="9" width="5.00390625" style="12" customWidth="1"/>
    <col min="10" max="10" width="21.7109375" style="12" customWidth="1"/>
    <col min="11" max="11" width="29.140625" style="12" customWidth="1"/>
    <col min="12" max="12" width="28.57421875" style="152" hidden="1" customWidth="1"/>
    <col min="13" max="16384" width="9.140625" style="12" customWidth="1"/>
  </cols>
  <sheetData>
    <row r="1" ht="14.25" customHeight="1"/>
    <row r="10" ht="12.75" customHeight="1"/>
    <row r="11" ht="10.5" customHeight="1"/>
    <row r="12" spans="1:12" ht="51" customHeight="1">
      <c r="A12" s="301" t="s">
        <v>130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1:11" ht="59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2" s="9" customFormat="1" ht="27.75" customHeight="1">
      <c r="A14" s="305" t="s">
        <v>62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152"/>
    </row>
    <row r="15" spans="1:12" s="9" customFormat="1" ht="21" customHeight="1">
      <c r="A15" s="10"/>
      <c r="B15"/>
      <c r="C15"/>
      <c r="D15"/>
      <c r="E15"/>
      <c r="F15"/>
      <c r="G15"/>
      <c r="H15"/>
      <c r="I15"/>
      <c r="J15"/>
      <c r="L15" s="152"/>
    </row>
    <row r="16" spans="7:10" ht="21.75" customHeight="1">
      <c r="G16" s="153" t="s">
        <v>125</v>
      </c>
      <c r="J16" s="153" t="s">
        <v>154</v>
      </c>
    </row>
    <row r="17" spans="1:12" ht="24" customHeight="1" thickBot="1">
      <c r="A17" s="299" t="s">
        <v>152</v>
      </c>
      <c r="B17" s="299"/>
      <c r="C17" s="299"/>
      <c r="D17" s="300"/>
      <c r="E17" s="300"/>
      <c r="F17" s="300"/>
      <c r="G17" s="300"/>
      <c r="H17" s="300"/>
      <c r="I17" s="300"/>
      <c r="J17" s="300"/>
      <c r="L17" s="153" t="s">
        <v>67</v>
      </c>
    </row>
    <row r="18" spans="1:12" ht="48.75" customHeight="1" thickBot="1">
      <c r="A18" s="315"/>
      <c r="B18" s="316"/>
      <c r="C18" s="312" t="s">
        <v>12</v>
      </c>
      <c r="D18" s="296" t="s">
        <v>13</v>
      </c>
      <c r="E18" s="297"/>
      <c r="F18" s="297"/>
      <c r="G18" s="297"/>
      <c r="H18" s="298"/>
      <c r="I18" s="296" t="s">
        <v>52</v>
      </c>
      <c r="J18" s="297"/>
      <c r="K18" s="298"/>
      <c r="L18" s="302" t="s">
        <v>149</v>
      </c>
    </row>
    <row r="19" spans="1:12" ht="56.25" customHeight="1">
      <c r="A19" s="292"/>
      <c r="B19" s="293"/>
      <c r="C19" s="313"/>
      <c r="D19" s="308" t="s">
        <v>30</v>
      </c>
      <c r="E19" s="309"/>
      <c r="F19" s="71" t="s">
        <v>14</v>
      </c>
      <c r="G19" s="309" t="s">
        <v>15</v>
      </c>
      <c r="H19" s="303" t="s">
        <v>153</v>
      </c>
      <c r="I19" s="308" t="s">
        <v>34</v>
      </c>
      <c r="J19" s="309"/>
      <c r="K19" s="303" t="s">
        <v>153</v>
      </c>
      <c r="L19" s="303"/>
    </row>
    <row r="20" spans="1:12" ht="52.5" customHeight="1" thickBot="1">
      <c r="A20" s="306"/>
      <c r="B20" s="307"/>
      <c r="C20" s="314"/>
      <c r="D20" s="73" t="s">
        <v>16</v>
      </c>
      <c r="E20" s="74" t="s">
        <v>17</v>
      </c>
      <c r="F20" s="74" t="s">
        <v>17</v>
      </c>
      <c r="G20" s="311"/>
      <c r="H20" s="304"/>
      <c r="I20" s="310"/>
      <c r="J20" s="311"/>
      <c r="K20" s="304"/>
      <c r="L20" s="304"/>
    </row>
    <row r="21" spans="1:12" ht="20.25">
      <c r="A21" s="145"/>
      <c r="B21" s="146"/>
      <c r="C21" s="76"/>
      <c r="D21" s="77"/>
      <c r="E21" s="71"/>
      <c r="F21" s="71"/>
      <c r="G21" s="71"/>
      <c r="H21" s="78"/>
      <c r="I21" s="70"/>
      <c r="J21" s="69"/>
      <c r="K21" s="79"/>
      <c r="L21" s="77"/>
    </row>
    <row r="22" spans="1:12" ht="18" customHeight="1">
      <c r="A22" s="292" t="s">
        <v>8</v>
      </c>
      <c r="B22" s="293"/>
      <c r="C22" s="80" t="s">
        <v>31</v>
      </c>
      <c r="D22" s="81"/>
      <c r="E22" s="82"/>
      <c r="F22" s="83"/>
      <c r="G22" s="83"/>
      <c r="H22" s="84"/>
      <c r="I22" s="85"/>
      <c r="J22" s="83"/>
      <c r="K22" s="72"/>
      <c r="L22" s="154"/>
    </row>
    <row r="23" spans="1:12" ht="20.25">
      <c r="A23" s="292" t="s">
        <v>18</v>
      </c>
      <c r="B23" s="293"/>
      <c r="C23" s="80" t="s">
        <v>134</v>
      </c>
      <c r="D23" s="81">
        <v>8</v>
      </c>
      <c r="E23" s="81">
        <v>1917</v>
      </c>
      <c r="F23" s="88">
        <f>G23-E23</f>
        <v>202061</v>
      </c>
      <c r="G23" s="88">
        <v>203978</v>
      </c>
      <c r="H23" s="89">
        <v>2077963</v>
      </c>
      <c r="I23" s="90"/>
      <c r="J23" s="88">
        <v>202054</v>
      </c>
      <c r="K23" s="88">
        <v>2017487</v>
      </c>
      <c r="L23" s="155"/>
    </row>
    <row r="24" spans="1:12" ht="20.25">
      <c r="A24" s="86"/>
      <c r="B24" s="87"/>
      <c r="C24" s="80"/>
      <c r="D24" s="81"/>
      <c r="E24" s="91"/>
      <c r="F24" s="88"/>
      <c r="G24" s="88"/>
      <c r="H24" s="89"/>
      <c r="I24" s="90"/>
      <c r="J24" s="88"/>
      <c r="K24" s="88"/>
      <c r="L24" s="155"/>
    </row>
    <row r="25" spans="1:12" ht="20.25">
      <c r="A25" s="292" t="s">
        <v>19</v>
      </c>
      <c r="B25" s="293"/>
      <c r="C25" s="80" t="s">
        <v>142</v>
      </c>
      <c r="D25" s="81">
        <v>5</v>
      </c>
      <c r="E25" s="81">
        <v>207</v>
      </c>
      <c r="F25" s="88">
        <f>G25-E25</f>
        <v>209047</v>
      </c>
      <c r="G25" s="88">
        <v>209254</v>
      </c>
      <c r="H25" s="89">
        <v>2259912</v>
      </c>
      <c r="I25" s="90"/>
      <c r="J25" s="88">
        <v>211834</v>
      </c>
      <c r="K25" s="88">
        <v>2247898</v>
      </c>
      <c r="L25" s="155"/>
    </row>
    <row r="26" spans="1:12" ht="21" thickBot="1">
      <c r="A26" s="86"/>
      <c r="B26" s="87"/>
      <c r="C26" s="80"/>
      <c r="D26" s="81"/>
      <c r="E26" s="91"/>
      <c r="F26" s="83"/>
      <c r="G26" s="83"/>
      <c r="H26" s="84"/>
      <c r="I26" s="85"/>
      <c r="J26" s="83"/>
      <c r="K26" s="75"/>
      <c r="L26" s="156"/>
    </row>
    <row r="27" spans="1:12" ht="21" thickBot="1">
      <c r="A27" s="92"/>
      <c r="B27" s="93"/>
      <c r="C27" s="93" t="s">
        <v>139</v>
      </c>
      <c r="D27" s="95">
        <f>+D23+D25</f>
        <v>13</v>
      </c>
      <c r="E27" s="95">
        <f>+E23+E25</f>
        <v>2124</v>
      </c>
      <c r="F27" s="95">
        <f aca="true" t="shared" si="0" ref="F27:L27">+F23+F25</f>
        <v>411108</v>
      </c>
      <c r="G27" s="95">
        <f t="shared" si="0"/>
        <v>413232</v>
      </c>
      <c r="H27" s="95">
        <f t="shared" si="0"/>
        <v>4337875</v>
      </c>
      <c r="I27" s="291"/>
      <c r="J27" s="95">
        <f t="shared" si="0"/>
        <v>413888</v>
      </c>
      <c r="K27" s="95">
        <f t="shared" si="0"/>
        <v>4265385</v>
      </c>
      <c r="L27" s="95">
        <f t="shared" si="0"/>
        <v>0</v>
      </c>
    </row>
    <row r="28" spans="1:12" ht="20.25">
      <c r="A28" s="97"/>
      <c r="B28" s="98"/>
      <c r="C28" s="99"/>
      <c r="D28" s="100"/>
      <c r="E28" s="101"/>
      <c r="F28" s="102"/>
      <c r="G28" s="102"/>
      <c r="H28" s="103"/>
      <c r="I28" s="104"/>
      <c r="J28" s="102"/>
      <c r="K28" s="79"/>
      <c r="L28" s="157"/>
    </row>
    <row r="29" spans="1:12" s="8" customFormat="1" ht="20.25">
      <c r="A29" s="294" t="s">
        <v>9</v>
      </c>
      <c r="B29" s="295"/>
      <c r="C29" s="105" t="s">
        <v>39</v>
      </c>
      <c r="D29" s="106"/>
      <c r="E29" s="107"/>
      <c r="F29" s="108"/>
      <c r="G29" s="108"/>
      <c r="H29" s="109"/>
      <c r="I29" s="110"/>
      <c r="J29" s="107"/>
      <c r="K29" s="111"/>
      <c r="L29" s="158"/>
    </row>
    <row r="30" spans="1:12" s="8" customFormat="1" ht="18.75" customHeight="1">
      <c r="A30" s="294" t="s">
        <v>18</v>
      </c>
      <c r="B30" s="295"/>
      <c r="C30" s="80" t="s">
        <v>65</v>
      </c>
      <c r="D30" s="112">
        <v>1</v>
      </c>
      <c r="E30" s="113">
        <v>167</v>
      </c>
      <c r="F30" s="88">
        <f>G30-E30</f>
        <v>31299</v>
      </c>
      <c r="G30" s="114">
        <v>31466</v>
      </c>
      <c r="H30" s="115">
        <v>422689</v>
      </c>
      <c r="I30" s="116"/>
      <c r="J30" s="113">
        <v>31647</v>
      </c>
      <c r="K30" s="113">
        <v>425334</v>
      </c>
      <c r="L30" s="155"/>
    </row>
    <row r="31" spans="1:12" s="8" customFormat="1" ht="18.75" customHeight="1" thickBot="1">
      <c r="A31" s="117"/>
      <c r="B31" s="118"/>
      <c r="C31" s="105"/>
      <c r="D31" s="112"/>
      <c r="E31" s="113"/>
      <c r="F31" s="88"/>
      <c r="G31" s="114"/>
      <c r="H31" s="115"/>
      <c r="I31" s="116"/>
      <c r="J31" s="113"/>
      <c r="K31" s="113"/>
      <c r="L31" s="155"/>
    </row>
    <row r="32" spans="1:12" s="8" customFormat="1" ht="21" customHeight="1" thickBot="1">
      <c r="A32" s="92"/>
      <c r="B32" s="93"/>
      <c r="C32" s="93" t="s">
        <v>66</v>
      </c>
      <c r="D32" s="94">
        <f>+D30</f>
        <v>1</v>
      </c>
      <c r="E32" s="94">
        <f aca="true" t="shared" si="1" ref="E32:K32">+E30</f>
        <v>167</v>
      </c>
      <c r="F32" s="94">
        <f t="shared" si="1"/>
        <v>31299</v>
      </c>
      <c r="G32" s="94">
        <f t="shared" si="1"/>
        <v>31466</v>
      </c>
      <c r="H32" s="94">
        <f t="shared" si="1"/>
        <v>422689</v>
      </c>
      <c r="I32" s="96"/>
      <c r="J32" s="95">
        <f t="shared" si="1"/>
        <v>31647</v>
      </c>
      <c r="K32" s="94">
        <f t="shared" si="1"/>
        <v>425334</v>
      </c>
      <c r="L32" s="94">
        <f>+L30</f>
        <v>0</v>
      </c>
    </row>
    <row r="33" spans="1:12" ht="20.25">
      <c r="A33" s="97"/>
      <c r="B33" s="98"/>
      <c r="C33" s="99"/>
      <c r="D33" s="88"/>
      <c r="E33" s="119"/>
      <c r="F33" s="88"/>
      <c r="G33" s="88"/>
      <c r="H33" s="89"/>
      <c r="I33" s="90"/>
      <c r="J33" s="120"/>
      <c r="K33" s="79"/>
      <c r="L33" s="155"/>
    </row>
    <row r="34" spans="1:12" ht="20.25">
      <c r="A34" s="292" t="s">
        <v>10</v>
      </c>
      <c r="B34" s="293"/>
      <c r="C34" s="80" t="s">
        <v>11</v>
      </c>
      <c r="D34" s="121"/>
      <c r="E34" s="119"/>
      <c r="F34" s="88"/>
      <c r="G34" s="88"/>
      <c r="H34" s="89"/>
      <c r="I34" s="90"/>
      <c r="J34" s="122"/>
      <c r="K34" s="72"/>
      <c r="L34" s="155"/>
    </row>
    <row r="35" spans="1:12" ht="20.25">
      <c r="A35" s="292" t="s">
        <v>18</v>
      </c>
      <c r="B35" s="293"/>
      <c r="C35" s="80" t="s">
        <v>164</v>
      </c>
      <c r="D35" s="81">
        <v>9</v>
      </c>
      <c r="E35" s="81">
        <v>498</v>
      </c>
      <c r="F35" s="88">
        <f>G35-E35</f>
        <v>521318</v>
      </c>
      <c r="G35" s="88">
        <v>521816</v>
      </c>
      <c r="H35" s="89">
        <v>5520264</v>
      </c>
      <c r="I35" s="90"/>
      <c r="J35" s="88">
        <v>522585</v>
      </c>
      <c r="K35" s="88">
        <v>5495081</v>
      </c>
      <c r="L35" s="155"/>
    </row>
    <row r="36" spans="1:12" ht="20.25">
      <c r="A36" s="86"/>
      <c r="B36" s="123"/>
      <c r="C36" s="80"/>
      <c r="D36" s="124"/>
      <c r="E36" s="88"/>
      <c r="F36" s="88"/>
      <c r="G36" s="88"/>
      <c r="H36" s="89"/>
      <c r="I36" s="90"/>
      <c r="J36" s="88"/>
      <c r="K36" s="88"/>
      <c r="L36" s="155"/>
    </row>
    <row r="37" spans="1:12" ht="20.25">
      <c r="A37" s="292" t="s">
        <v>19</v>
      </c>
      <c r="B37" s="293"/>
      <c r="C37" s="80" t="s">
        <v>165</v>
      </c>
      <c r="D37" s="121">
        <v>2</v>
      </c>
      <c r="E37" s="125">
        <v>76</v>
      </c>
      <c r="F37" s="88">
        <f>G37-E37</f>
        <v>117238</v>
      </c>
      <c r="G37" s="88">
        <v>117314</v>
      </c>
      <c r="H37" s="89">
        <v>1205113</v>
      </c>
      <c r="I37" s="90"/>
      <c r="J37" s="88">
        <v>116030</v>
      </c>
      <c r="K37" s="88">
        <v>1182406</v>
      </c>
      <c r="L37" s="155"/>
    </row>
    <row r="38" spans="1:12" ht="20.25">
      <c r="A38" s="86"/>
      <c r="B38" s="123"/>
      <c r="C38" s="80"/>
      <c r="D38" s="124"/>
      <c r="E38" s="88"/>
      <c r="F38" s="88"/>
      <c r="G38" s="88"/>
      <c r="H38" s="89"/>
      <c r="I38" s="90"/>
      <c r="J38" s="88"/>
      <c r="K38" s="88"/>
      <c r="L38" s="155"/>
    </row>
    <row r="39" spans="1:12" ht="20.25">
      <c r="A39" s="292" t="s">
        <v>20</v>
      </c>
      <c r="B39" s="293"/>
      <c r="C39" s="80" t="s">
        <v>137</v>
      </c>
      <c r="D39" s="81">
        <v>19</v>
      </c>
      <c r="E39" s="81">
        <v>1112</v>
      </c>
      <c r="F39" s="88">
        <f>G39-E39</f>
        <v>858775</v>
      </c>
      <c r="G39" s="88">
        <v>859887</v>
      </c>
      <c r="H39" s="89">
        <v>10513644</v>
      </c>
      <c r="I39" s="90"/>
      <c r="J39" s="88">
        <v>878710</v>
      </c>
      <c r="K39" s="88">
        <v>10485347</v>
      </c>
      <c r="L39" s="155"/>
    </row>
    <row r="40" spans="1:12" ht="17.25" customHeight="1">
      <c r="A40" s="86"/>
      <c r="B40" s="123"/>
      <c r="C40" s="126"/>
      <c r="D40" s="124"/>
      <c r="E40" s="119"/>
      <c r="F40" s="88"/>
      <c r="G40" s="88"/>
      <c r="H40" s="89"/>
      <c r="I40" s="90"/>
      <c r="J40" s="88"/>
      <c r="K40" s="88"/>
      <c r="L40" s="155"/>
    </row>
    <row r="41" spans="1:12" ht="21" thickBot="1">
      <c r="A41" s="306" t="s">
        <v>6</v>
      </c>
      <c r="B41" s="307"/>
      <c r="C41" s="80" t="s">
        <v>59</v>
      </c>
      <c r="D41" s="81">
        <v>0</v>
      </c>
      <c r="E41" s="125">
        <v>0</v>
      </c>
      <c r="F41" s="88">
        <f>G41-E41</f>
        <v>7110</v>
      </c>
      <c r="G41" s="88">
        <v>7110</v>
      </c>
      <c r="H41" s="89">
        <v>287595</v>
      </c>
      <c r="I41" s="90"/>
      <c r="J41" s="88">
        <v>8048</v>
      </c>
      <c r="K41" s="88">
        <v>301569</v>
      </c>
      <c r="L41" s="155"/>
    </row>
    <row r="42" spans="1:12" s="8" customFormat="1" ht="21" thickBot="1">
      <c r="A42" s="127"/>
      <c r="B42" s="128"/>
      <c r="C42" s="98" t="s">
        <v>148</v>
      </c>
      <c r="D42" s="129">
        <f>SUM(D35:D41)</f>
        <v>30</v>
      </c>
      <c r="E42" s="130">
        <f>SUM(E35:E41)</f>
        <v>1686</v>
      </c>
      <c r="F42" s="130">
        <f>SUM(F35:F41)</f>
        <v>1504441</v>
      </c>
      <c r="G42" s="130">
        <f>SUM(G35:G41)</f>
        <v>1506127</v>
      </c>
      <c r="H42" s="131">
        <f>SUM(H35:H41)</f>
        <v>17526616</v>
      </c>
      <c r="I42" s="132"/>
      <c r="J42" s="130">
        <f>SUM(J35:J41)</f>
        <v>1525373</v>
      </c>
      <c r="K42" s="130">
        <f>SUM(K35:K41)</f>
        <v>17464403</v>
      </c>
      <c r="L42" s="130">
        <f>SUM(L35:L41)</f>
        <v>0</v>
      </c>
    </row>
    <row r="43" spans="1:12" ht="21" thickBot="1">
      <c r="A43" s="133"/>
      <c r="B43" s="134"/>
      <c r="C43" s="93" t="s">
        <v>35</v>
      </c>
      <c r="D43" s="135">
        <f>D27+D32+D42</f>
        <v>44</v>
      </c>
      <c r="E43" s="135">
        <f>E27+E32+E42</f>
        <v>3977</v>
      </c>
      <c r="F43" s="135">
        <f>F27+F32+F42</f>
        <v>1946848</v>
      </c>
      <c r="G43" s="136">
        <f>G27+G32+G42</f>
        <v>1950825</v>
      </c>
      <c r="H43" s="137">
        <f>H27+H32+H42</f>
        <v>22287180</v>
      </c>
      <c r="I43" s="137"/>
      <c r="J43" s="138">
        <f>J27+J32+J42</f>
        <v>1970908</v>
      </c>
      <c r="K43" s="138">
        <f>K27+K32+K42</f>
        <v>22155122</v>
      </c>
      <c r="L43" s="138">
        <f>L27+L32+L42</f>
        <v>0</v>
      </c>
    </row>
    <row r="44" spans="1:12" ht="21" thickBot="1">
      <c r="A44" s="139"/>
      <c r="B44" s="140"/>
      <c r="C44" s="141" t="s">
        <v>0</v>
      </c>
      <c r="D44" s="142">
        <v>35</v>
      </c>
      <c r="E44" s="143">
        <v>13310</v>
      </c>
      <c r="F44" s="143">
        <v>1643453</v>
      </c>
      <c r="G44" s="138">
        <v>1656763</v>
      </c>
      <c r="H44" s="144">
        <v>19108040</v>
      </c>
      <c r="I44" s="137"/>
      <c r="J44" s="138">
        <v>1644671</v>
      </c>
      <c r="K44" s="136">
        <v>18785491</v>
      </c>
      <c r="L44" s="136">
        <v>2236717</v>
      </c>
    </row>
    <row r="45" spans="4:11" ht="19.5" customHeight="1">
      <c r="D45" s="147"/>
      <c r="E45" s="148"/>
      <c r="F45" s="149"/>
      <c r="G45" s="149"/>
      <c r="H45" s="149"/>
      <c r="K45" s="271" t="s">
        <v>155</v>
      </c>
    </row>
    <row r="46" spans="1:12" ht="16.5" customHeight="1">
      <c r="A46" s="7" t="s">
        <v>2</v>
      </c>
      <c r="D46" s="147"/>
      <c r="E46" s="148"/>
      <c r="F46" s="149"/>
      <c r="G46" s="149"/>
      <c r="H46" s="149"/>
      <c r="I46" s="149"/>
      <c r="L46" s="12"/>
    </row>
    <row r="47" spans="1:11" ht="18" customHeight="1">
      <c r="A47" s="61" t="s">
        <v>64</v>
      </c>
      <c r="D47" s="6"/>
      <c r="F47" s="25" t="s">
        <v>36</v>
      </c>
      <c r="G47" s="150"/>
      <c r="H47" s="150"/>
      <c r="I47" s="150"/>
      <c r="J47" s="150"/>
      <c r="K47" s="27"/>
    </row>
    <row r="48" spans="1:11" ht="18" customHeight="1">
      <c r="A48" s="61" t="s">
        <v>63</v>
      </c>
      <c r="D48" s="6"/>
      <c r="F48" s="25"/>
      <c r="G48" s="151"/>
      <c r="H48" s="151"/>
      <c r="I48" s="151"/>
      <c r="J48" s="150"/>
      <c r="K48" s="150"/>
    </row>
  </sheetData>
  <sheetProtection/>
  <mergeCells count="23">
    <mergeCell ref="A41:B41"/>
    <mergeCell ref="H19:H20"/>
    <mergeCell ref="I19:J20"/>
    <mergeCell ref="C18:C20"/>
    <mergeCell ref="A34:B34"/>
    <mergeCell ref="A18:B20"/>
    <mergeCell ref="A30:B30"/>
    <mergeCell ref="D19:E19"/>
    <mergeCell ref="G19:G20"/>
    <mergeCell ref="D18:H18"/>
    <mergeCell ref="I18:K18"/>
    <mergeCell ref="A17:J17"/>
    <mergeCell ref="A12:L12"/>
    <mergeCell ref="L18:L20"/>
    <mergeCell ref="A14:K14"/>
    <mergeCell ref="K19:K20"/>
    <mergeCell ref="A39:B39"/>
    <mergeCell ref="A37:B37"/>
    <mergeCell ref="A22:B22"/>
    <mergeCell ref="A25:B25"/>
    <mergeCell ref="A35:B35"/>
    <mergeCell ref="A23:B23"/>
    <mergeCell ref="A29:B29"/>
  </mergeCells>
  <printOptions horizontalCentered="1"/>
  <pageMargins left="0.11811023622047245" right="0.11811023622047245" top="0.35433070866141736" bottom="0.3937007874015748" header="0.31496062992125984" footer="0.1968503937007874"/>
  <pageSetup fitToHeight="1" fitToWidth="1" horizontalDpi="600" verticalDpi="600" orientation="landscape" paperSize="9" scale="49" r:id="rId3"/>
  <headerFooter>
    <oddFooter>&amp;L
&amp;C
FEBRUARY 2019&amp;R
1/3
</oddFooter>
  </headerFooter>
  <legacyDrawing r:id="rId2"/>
  <oleObjects>
    <oleObject progId="Word.Picture.8" shapeId="8041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55"/>
  <sheetViews>
    <sheetView zoomScale="75" zoomScaleNormal="75" zoomScaleSheetLayoutView="90" zoomScalePageLayoutView="0" workbookViewId="0" topLeftCell="A1">
      <selection activeCell="C39" sqref="C39:D39"/>
    </sheetView>
  </sheetViews>
  <sheetFormatPr defaultColWidth="9.140625" defaultRowHeight="12.75"/>
  <cols>
    <col min="1" max="1" width="50.140625" style="160" customWidth="1"/>
    <col min="2" max="2" width="20.140625" style="160" customWidth="1"/>
    <col min="3" max="3" width="6.00390625" style="160" customWidth="1"/>
    <col min="4" max="4" width="15.57421875" style="191" customWidth="1"/>
    <col min="5" max="5" width="20.7109375" style="160" customWidth="1"/>
    <col min="6" max="6" width="7.140625" style="160" customWidth="1"/>
    <col min="7" max="7" width="17.421875" style="160" customWidth="1"/>
    <col min="8" max="8" width="21.140625" style="160" customWidth="1"/>
    <col min="9" max="9" width="8.57421875" style="160" customWidth="1"/>
    <col min="10" max="10" width="13.7109375" style="160" customWidth="1"/>
    <col min="11" max="11" width="23.00390625" style="160" customWidth="1"/>
    <col min="12" max="12" width="5.8515625" style="160" customWidth="1"/>
    <col min="13" max="13" width="17.28125" style="160" customWidth="1"/>
    <col min="14" max="41" width="9.140625" style="161" customWidth="1"/>
    <col min="42" max="16384" width="9.140625" style="160" customWidth="1"/>
  </cols>
  <sheetData>
    <row r="1" spans="1:12" ht="16.5">
      <c r="A1" s="325" t="s">
        <v>156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59"/>
    </row>
    <row r="2" spans="1:13" ht="17.25" thickBot="1">
      <c r="A2" s="330" t="s">
        <v>54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M2" s="236" t="s">
        <v>68</v>
      </c>
    </row>
    <row r="3" spans="1:41" s="164" customFormat="1" ht="17.25" thickBot="1">
      <c r="A3" s="327"/>
      <c r="B3" s="317" t="s">
        <v>32</v>
      </c>
      <c r="C3" s="318"/>
      <c r="D3" s="319"/>
      <c r="E3" s="317" t="s">
        <v>33</v>
      </c>
      <c r="F3" s="318"/>
      <c r="G3" s="319"/>
      <c r="H3" s="317" t="s">
        <v>1</v>
      </c>
      <c r="I3" s="318"/>
      <c r="J3" s="319"/>
      <c r="K3" s="317" t="s">
        <v>22</v>
      </c>
      <c r="L3" s="320"/>
      <c r="M3" s="32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1:13" ht="17.25" thickBot="1">
      <c r="A4" s="328"/>
      <c r="B4" s="165" t="s">
        <v>24</v>
      </c>
      <c r="C4" s="317" t="s">
        <v>17</v>
      </c>
      <c r="D4" s="329"/>
      <c r="E4" s="165" t="s">
        <v>24</v>
      </c>
      <c r="F4" s="317" t="s">
        <v>17</v>
      </c>
      <c r="G4" s="319"/>
      <c r="H4" s="165" t="s">
        <v>24</v>
      </c>
      <c r="I4" s="317" t="s">
        <v>17</v>
      </c>
      <c r="J4" s="319"/>
      <c r="K4" s="162" t="s">
        <v>24</v>
      </c>
      <c r="L4" s="317" t="s">
        <v>17</v>
      </c>
      <c r="M4" s="319"/>
    </row>
    <row r="5" spans="1:13" ht="16.5">
      <c r="A5" s="273" t="s">
        <v>123</v>
      </c>
      <c r="B5" s="166">
        <v>4</v>
      </c>
      <c r="C5" s="167"/>
      <c r="D5" s="167">
        <v>888</v>
      </c>
      <c r="E5" s="166">
        <v>30</v>
      </c>
      <c r="F5" s="238"/>
      <c r="G5" s="168">
        <v>2353</v>
      </c>
      <c r="H5" s="169">
        <v>1</v>
      </c>
      <c r="I5" s="170"/>
      <c r="J5" s="171">
        <v>26</v>
      </c>
      <c r="K5" s="172">
        <f>B5+E5+H5</f>
        <v>35</v>
      </c>
      <c r="L5" s="173"/>
      <c r="M5" s="174">
        <f>D5+G5+J5</f>
        <v>3267</v>
      </c>
    </row>
    <row r="6" spans="1:13" ht="16.5">
      <c r="A6" s="272" t="s">
        <v>51</v>
      </c>
      <c r="B6" s="166">
        <v>0</v>
      </c>
      <c r="C6" s="167"/>
      <c r="D6" s="167">
        <v>0</v>
      </c>
      <c r="E6" s="166">
        <v>0</v>
      </c>
      <c r="F6" s="167"/>
      <c r="G6" s="168">
        <v>0</v>
      </c>
      <c r="H6" s="166">
        <v>0</v>
      </c>
      <c r="I6" s="170"/>
      <c r="J6" s="168">
        <v>0</v>
      </c>
      <c r="K6" s="172">
        <f>B6+E6+H6</f>
        <v>0</v>
      </c>
      <c r="L6" s="172"/>
      <c r="M6" s="174">
        <f>D6+G6+J6</f>
        <v>0</v>
      </c>
    </row>
    <row r="7" spans="1:13" ht="16.5">
      <c r="A7" s="272" t="s">
        <v>126</v>
      </c>
      <c r="B7" s="166">
        <v>7</v>
      </c>
      <c r="C7" s="167"/>
      <c r="D7" s="167">
        <v>490</v>
      </c>
      <c r="E7" s="166">
        <v>0</v>
      </c>
      <c r="F7" s="238"/>
      <c r="G7" s="168">
        <v>0</v>
      </c>
      <c r="H7" s="169">
        <v>0</v>
      </c>
      <c r="I7" s="177"/>
      <c r="J7" s="171">
        <v>0</v>
      </c>
      <c r="K7" s="172">
        <f aca="true" t="shared" si="0" ref="K7:K15">B7+E7+H7</f>
        <v>7</v>
      </c>
      <c r="L7" s="172"/>
      <c r="M7" s="174">
        <f>D7+G7+J7</f>
        <v>490</v>
      </c>
    </row>
    <row r="8" spans="1:13" ht="16.5">
      <c r="A8" s="272" t="s">
        <v>127</v>
      </c>
      <c r="B8" s="166">
        <v>1</v>
      </c>
      <c r="C8" s="175"/>
      <c r="D8" s="176">
        <v>166</v>
      </c>
      <c r="E8" s="166">
        <v>0</v>
      </c>
      <c r="F8" s="238"/>
      <c r="G8" s="168">
        <v>0</v>
      </c>
      <c r="H8" s="169">
        <v>0</v>
      </c>
      <c r="I8" s="177"/>
      <c r="J8" s="171">
        <v>0</v>
      </c>
      <c r="K8" s="172">
        <f t="shared" si="0"/>
        <v>1</v>
      </c>
      <c r="L8" s="172"/>
      <c r="M8" s="174">
        <f>D8+G8+J8</f>
        <v>166</v>
      </c>
    </row>
    <row r="9" spans="1:13" ht="16.5">
      <c r="A9" s="272" t="s">
        <v>48</v>
      </c>
      <c r="B9" s="166">
        <v>1</v>
      </c>
      <c r="C9" s="175"/>
      <c r="D9" s="176">
        <v>54</v>
      </c>
      <c r="E9" s="166">
        <v>0</v>
      </c>
      <c r="F9" s="175"/>
      <c r="G9" s="168">
        <v>0</v>
      </c>
      <c r="H9" s="169">
        <v>0</v>
      </c>
      <c r="I9" s="177"/>
      <c r="J9" s="171">
        <v>0</v>
      </c>
      <c r="K9" s="172">
        <f t="shared" si="0"/>
        <v>1</v>
      </c>
      <c r="L9" s="172"/>
      <c r="M9" s="174">
        <f aca="true" t="shared" si="1" ref="M9:M15">D9+G9+J9</f>
        <v>54</v>
      </c>
    </row>
    <row r="10" spans="1:13" ht="16.5">
      <c r="A10" s="272" t="s">
        <v>128</v>
      </c>
      <c r="B10" s="166">
        <v>0</v>
      </c>
      <c r="C10" s="175"/>
      <c r="D10" s="176">
        <v>0</v>
      </c>
      <c r="E10" s="166">
        <v>0</v>
      </c>
      <c r="F10" s="175"/>
      <c r="G10" s="168">
        <v>0</v>
      </c>
      <c r="H10" s="169">
        <v>0</v>
      </c>
      <c r="I10" s="177"/>
      <c r="J10" s="171">
        <v>0</v>
      </c>
      <c r="K10" s="172">
        <f t="shared" si="0"/>
        <v>0</v>
      </c>
      <c r="L10" s="172"/>
      <c r="M10" s="174">
        <f t="shared" si="1"/>
        <v>0</v>
      </c>
    </row>
    <row r="11" spans="1:13" ht="16.5">
      <c r="A11" s="272" t="s">
        <v>47</v>
      </c>
      <c r="B11" s="166">
        <v>0</v>
      </c>
      <c r="C11" s="175"/>
      <c r="D11" s="176">
        <v>0</v>
      </c>
      <c r="E11" s="166">
        <v>0</v>
      </c>
      <c r="F11" s="175"/>
      <c r="G11" s="168">
        <v>0</v>
      </c>
      <c r="H11" s="169">
        <v>0</v>
      </c>
      <c r="I11" s="177"/>
      <c r="J11" s="171">
        <v>0</v>
      </c>
      <c r="K11" s="172">
        <f t="shared" si="0"/>
        <v>0</v>
      </c>
      <c r="L11" s="172"/>
      <c r="M11" s="174">
        <f t="shared" si="1"/>
        <v>0</v>
      </c>
    </row>
    <row r="12" spans="1:13" ht="16.5">
      <c r="A12" s="272" t="s">
        <v>124</v>
      </c>
      <c r="B12" s="166">
        <v>0</v>
      </c>
      <c r="C12" s="175"/>
      <c r="D12" s="176">
        <v>0</v>
      </c>
      <c r="E12" s="166">
        <v>0</v>
      </c>
      <c r="F12" s="175"/>
      <c r="G12" s="176">
        <v>0</v>
      </c>
      <c r="H12" s="169">
        <v>0</v>
      </c>
      <c r="I12" s="177"/>
      <c r="J12" s="171">
        <v>0</v>
      </c>
      <c r="K12" s="172">
        <f t="shared" si="0"/>
        <v>0</v>
      </c>
      <c r="L12" s="178"/>
      <c r="M12" s="174">
        <f t="shared" si="1"/>
        <v>0</v>
      </c>
    </row>
    <row r="13" spans="1:13" ht="16.5">
      <c r="A13" s="272" t="s">
        <v>49</v>
      </c>
      <c r="B13" s="166">
        <v>0</v>
      </c>
      <c r="C13" s="175"/>
      <c r="D13" s="176">
        <v>0</v>
      </c>
      <c r="E13" s="166">
        <v>0</v>
      </c>
      <c r="F13" s="175"/>
      <c r="G13" s="168">
        <v>0</v>
      </c>
      <c r="H13" s="169">
        <v>0</v>
      </c>
      <c r="I13" s="177"/>
      <c r="J13" s="171">
        <v>0</v>
      </c>
      <c r="K13" s="172">
        <f t="shared" si="0"/>
        <v>0</v>
      </c>
      <c r="L13" s="172"/>
      <c r="M13" s="174">
        <f t="shared" si="1"/>
        <v>0</v>
      </c>
    </row>
    <row r="14" spans="1:13" ht="16.5">
      <c r="A14" s="272" t="s">
        <v>50</v>
      </c>
      <c r="B14" s="166">
        <v>0</v>
      </c>
      <c r="C14" s="175"/>
      <c r="D14" s="176">
        <v>0</v>
      </c>
      <c r="E14" s="166">
        <v>0</v>
      </c>
      <c r="F14" s="175"/>
      <c r="G14" s="168">
        <v>0</v>
      </c>
      <c r="H14" s="169">
        <v>0</v>
      </c>
      <c r="I14" s="177"/>
      <c r="J14" s="171">
        <v>0</v>
      </c>
      <c r="K14" s="172">
        <f t="shared" si="0"/>
        <v>0</v>
      </c>
      <c r="L14" s="172"/>
      <c r="M14" s="174">
        <f t="shared" si="1"/>
        <v>0</v>
      </c>
    </row>
    <row r="15" spans="1:13" ht="16.5" customHeight="1" thickBot="1">
      <c r="A15" s="274" t="s">
        <v>129</v>
      </c>
      <c r="B15" s="166">
        <v>0</v>
      </c>
      <c r="C15" s="179"/>
      <c r="D15" s="168">
        <v>0</v>
      </c>
      <c r="E15" s="180">
        <v>0</v>
      </c>
      <c r="F15" s="179"/>
      <c r="G15" s="168">
        <v>0</v>
      </c>
      <c r="H15" s="181">
        <v>0</v>
      </c>
      <c r="I15" s="182"/>
      <c r="J15" s="183">
        <v>0</v>
      </c>
      <c r="K15" s="184">
        <f t="shared" si="0"/>
        <v>0</v>
      </c>
      <c r="L15" s="184"/>
      <c r="M15" s="185">
        <f t="shared" si="1"/>
        <v>0</v>
      </c>
    </row>
    <row r="16" spans="1:13" ht="17.25" customHeight="1" thickBot="1">
      <c r="A16" s="186" t="s">
        <v>22</v>
      </c>
      <c r="B16" s="187">
        <f>SUM(B5:B15)</f>
        <v>13</v>
      </c>
      <c r="C16" s="188"/>
      <c r="D16" s="189">
        <f>SUM(D5:D15)</f>
        <v>1598</v>
      </c>
      <c r="E16" s="187">
        <f>SUM(E5:E15)</f>
        <v>30</v>
      </c>
      <c r="F16" s="188"/>
      <c r="G16" s="189">
        <f>SUM(G5:G15)</f>
        <v>2353</v>
      </c>
      <c r="H16" s="187">
        <f>SUM(H5:H15)</f>
        <v>1</v>
      </c>
      <c r="I16" s="188"/>
      <c r="J16" s="189">
        <f>SUM(J5:J15)</f>
        <v>26</v>
      </c>
      <c r="K16" s="187">
        <f>SUM(K5:K15)</f>
        <v>44</v>
      </c>
      <c r="L16" s="190"/>
      <c r="M16" s="189">
        <f>SUM(M5:M15)</f>
        <v>3977</v>
      </c>
    </row>
    <row r="17" spans="1:10" ht="14.25" customHeight="1">
      <c r="A17" s="52"/>
      <c r="F17" s="164"/>
      <c r="G17" s="164"/>
      <c r="H17" s="164"/>
      <c r="I17" s="164"/>
      <c r="J17" s="164"/>
    </row>
    <row r="18" spans="1:41" s="195" customFormat="1" ht="18" customHeight="1" thickBot="1">
      <c r="A18" s="192" t="s">
        <v>7</v>
      </c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</row>
    <row r="19" spans="1:41" s="195" customFormat="1" ht="18" customHeight="1" thickBot="1">
      <c r="A19" s="276" t="s">
        <v>143</v>
      </c>
      <c r="B19" s="322" t="s">
        <v>167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</row>
    <row r="20" spans="1:41" s="195" customFormat="1" ht="35.25" customHeight="1" thickBot="1">
      <c r="A20" s="276" t="s">
        <v>144</v>
      </c>
      <c r="B20" s="322" t="s">
        <v>168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1:41" s="195" customFormat="1" ht="18" customHeight="1" thickBot="1">
      <c r="A21" s="276" t="s">
        <v>150</v>
      </c>
      <c r="B21" s="322" t="s">
        <v>161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4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1:41" s="195" customFormat="1" ht="18" customHeight="1" thickBot="1">
      <c r="A22" s="276" t="s">
        <v>151</v>
      </c>
      <c r="B22" s="322" t="s">
        <v>163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4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</row>
    <row r="23" spans="1:41" s="195" customFormat="1" ht="93.75" customHeight="1" thickBot="1">
      <c r="A23" s="276" t="s">
        <v>37</v>
      </c>
      <c r="B23" s="342" t="s">
        <v>169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4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1:41" s="195" customFormat="1" ht="18" customHeight="1" thickBot="1">
      <c r="A24" s="276" t="s">
        <v>166</v>
      </c>
      <c r="B24" s="322" t="s">
        <v>162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4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</row>
    <row r="25" spans="1:13" ht="18.75" customHeight="1" thickBot="1">
      <c r="A25" s="341" t="s">
        <v>3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7.25" thickBot="1">
      <c r="A26" s="337"/>
      <c r="B26" s="317" t="s">
        <v>32</v>
      </c>
      <c r="C26" s="318"/>
      <c r="D26" s="319"/>
      <c r="E26" s="317" t="s">
        <v>33</v>
      </c>
      <c r="F26" s="318"/>
      <c r="G26" s="319"/>
      <c r="H26" s="318" t="s">
        <v>1</v>
      </c>
      <c r="I26" s="318"/>
      <c r="J26" s="319"/>
      <c r="K26" s="317" t="s">
        <v>22</v>
      </c>
      <c r="L26" s="320"/>
      <c r="M26" s="321"/>
    </row>
    <row r="27" spans="1:13" ht="17.25" thickBot="1">
      <c r="A27" s="338"/>
      <c r="B27" s="165" t="s">
        <v>24</v>
      </c>
      <c r="C27" s="317" t="s">
        <v>17</v>
      </c>
      <c r="D27" s="329"/>
      <c r="E27" s="165" t="s">
        <v>24</v>
      </c>
      <c r="F27" s="339" t="s">
        <v>17</v>
      </c>
      <c r="G27" s="340"/>
      <c r="H27" s="196" t="s">
        <v>24</v>
      </c>
      <c r="I27" s="318" t="s">
        <v>17</v>
      </c>
      <c r="J27" s="319"/>
      <c r="K27" s="162" t="s">
        <v>24</v>
      </c>
      <c r="L27" s="162"/>
      <c r="M27" s="163" t="s">
        <v>17</v>
      </c>
    </row>
    <row r="28" spans="1:13" ht="16.5">
      <c r="A28" s="273" t="s">
        <v>123</v>
      </c>
      <c r="B28" s="197">
        <f aca="true" t="shared" si="2" ref="B28:B38">+B44-B5</f>
        <v>240</v>
      </c>
      <c r="C28" s="198"/>
      <c r="D28" s="199">
        <f aca="true" t="shared" si="3" ref="D28:E38">+D44-D5</f>
        <v>31782</v>
      </c>
      <c r="E28" s="197">
        <f t="shared" si="3"/>
        <v>916</v>
      </c>
      <c r="F28" s="235"/>
      <c r="G28" s="199">
        <f aca="true" t="shared" si="4" ref="G28:H38">+G44-G5</f>
        <v>0</v>
      </c>
      <c r="H28" s="197">
        <f t="shared" si="4"/>
        <v>26</v>
      </c>
      <c r="I28" s="198"/>
      <c r="J28" s="201">
        <f aca="true" t="shared" si="5" ref="J28:J38">+J44-J5</f>
        <v>81</v>
      </c>
      <c r="K28" s="173">
        <f>+B28+E28+H28</f>
        <v>1182</v>
      </c>
      <c r="L28" s="202"/>
      <c r="M28" s="203">
        <f>+D28+G28+J28</f>
        <v>31863</v>
      </c>
    </row>
    <row r="29" spans="1:13" ht="16.5">
      <c r="A29" s="272" t="s">
        <v>51</v>
      </c>
      <c r="B29" s="197">
        <f t="shared" si="2"/>
        <v>0</v>
      </c>
      <c r="C29" s="198"/>
      <c r="D29" s="199">
        <f t="shared" si="3"/>
        <v>0</v>
      </c>
      <c r="E29" s="197">
        <f t="shared" si="3"/>
        <v>10</v>
      </c>
      <c r="F29" s="198"/>
      <c r="G29" s="199">
        <f t="shared" si="4"/>
        <v>0</v>
      </c>
      <c r="H29" s="171">
        <f t="shared" si="4"/>
        <v>0</v>
      </c>
      <c r="I29" s="175"/>
      <c r="J29" s="171">
        <f t="shared" si="5"/>
        <v>0</v>
      </c>
      <c r="K29" s="172">
        <f>+B29+E29+H29</f>
        <v>10</v>
      </c>
      <c r="L29" s="204"/>
      <c r="M29" s="205">
        <f>+D29+G29+J29</f>
        <v>0</v>
      </c>
    </row>
    <row r="30" spans="1:13" ht="16.5">
      <c r="A30" s="272" t="s">
        <v>126</v>
      </c>
      <c r="B30" s="197">
        <f t="shared" si="2"/>
        <v>341</v>
      </c>
      <c r="C30" s="198"/>
      <c r="D30" s="199">
        <f t="shared" si="3"/>
        <v>13228</v>
      </c>
      <c r="E30" s="197">
        <f t="shared" si="3"/>
        <v>106</v>
      </c>
      <c r="F30" s="237"/>
      <c r="G30" s="199">
        <f t="shared" si="4"/>
        <v>0</v>
      </c>
      <c r="H30" s="171">
        <f t="shared" si="4"/>
        <v>1</v>
      </c>
      <c r="I30" s="175"/>
      <c r="J30" s="171">
        <f t="shared" si="5"/>
        <v>0</v>
      </c>
      <c r="K30" s="172">
        <f>+B30+E30+H30</f>
        <v>448</v>
      </c>
      <c r="L30" s="204"/>
      <c r="M30" s="205">
        <f>+D30+G30+J30</f>
        <v>13228</v>
      </c>
    </row>
    <row r="31" spans="1:13" ht="16.5">
      <c r="A31" s="272" t="s">
        <v>127</v>
      </c>
      <c r="B31" s="197">
        <f t="shared" si="2"/>
        <v>23</v>
      </c>
      <c r="C31" s="198"/>
      <c r="D31" s="199">
        <f t="shared" si="3"/>
        <v>3530</v>
      </c>
      <c r="E31" s="197">
        <f t="shared" si="3"/>
        <v>1</v>
      </c>
      <c r="F31" s="237"/>
      <c r="G31" s="199">
        <f t="shared" si="4"/>
        <v>0</v>
      </c>
      <c r="H31" s="171">
        <f t="shared" si="4"/>
        <v>0</v>
      </c>
      <c r="I31" s="175"/>
      <c r="J31" s="171">
        <f t="shared" si="5"/>
        <v>0</v>
      </c>
      <c r="K31" s="172">
        <f>+B31+E31+H31</f>
        <v>24</v>
      </c>
      <c r="L31" s="204"/>
      <c r="M31" s="205">
        <f>+D31+G31+J31</f>
        <v>3530</v>
      </c>
    </row>
    <row r="32" spans="1:13" ht="16.5">
      <c r="A32" s="272" t="s">
        <v>48</v>
      </c>
      <c r="B32" s="197">
        <f t="shared" si="2"/>
        <v>27</v>
      </c>
      <c r="C32" s="198"/>
      <c r="D32" s="199">
        <f t="shared" si="3"/>
        <v>2533</v>
      </c>
      <c r="E32" s="197">
        <f t="shared" si="3"/>
        <v>0</v>
      </c>
      <c r="F32" s="198"/>
      <c r="G32" s="199">
        <f t="shared" si="4"/>
        <v>0</v>
      </c>
      <c r="H32" s="171">
        <f t="shared" si="4"/>
        <v>0</v>
      </c>
      <c r="I32" s="175"/>
      <c r="J32" s="171">
        <f t="shared" si="5"/>
        <v>0</v>
      </c>
      <c r="K32" s="172">
        <f aca="true" t="shared" si="6" ref="K32:K38">+B32+E32+H32</f>
        <v>27</v>
      </c>
      <c r="L32" s="204"/>
      <c r="M32" s="205">
        <f aca="true" t="shared" si="7" ref="M32:M38">+D32+G32+J32</f>
        <v>2533</v>
      </c>
    </row>
    <row r="33" spans="1:13" ht="16.5">
      <c r="A33" s="272" t="s">
        <v>128</v>
      </c>
      <c r="B33" s="197">
        <f t="shared" si="2"/>
        <v>61</v>
      </c>
      <c r="C33" s="198"/>
      <c r="D33" s="199">
        <f t="shared" si="3"/>
        <v>1876232</v>
      </c>
      <c r="E33" s="197">
        <f t="shared" si="3"/>
        <v>0</v>
      </c>
      <c r="F33" s="198"/>
      <c r="G33" s="199">
        <f t="shared" si="4"/>
        <v>0</v>
      </c>
      <c r="H33" s="171">
        <f t="shared" si="4"/>
        <v>0</v>
      </c>
      <c r="I33" s="175"/>
      <c r="J33" s="171">
        <f t="shared" si="5"/>
        <v>0</v>
      </c>
      <c r="K33" s="172">
        <f t="shared" si="6"/>
        <v>61</v>
      </c>
      <c r="L33" s="204"/>
      <c r="M33" s="205">
        <f t="shared" si="7"/>
        <v>1876232</v>
      </c>
    </row>
    <row r="34" spans="1:13" ht="16.5">
      <c r="A34" s="272" t="s">
        <v>47</v>
      </c>
      <c r="B34" s="197">
        <f t="shared" si="2"/>
        <v>27</v>
      </c>
      <c r="C34" s="198"/>
      <c r="D34" s="199">
        <f t="shared" si="3"/>
        <v>115</v>
      </c>
      <c r="E34" s="197">
        <f t="shared" si="3"/>
        <v>0</v>
      </c>
      <c r="F34" s="198"/>
      <c r="G34" s="199">
        <f t="shared" si="4"/>
        <v>0</v>
      </c>
      <c r="H34" s="171">
        <f t="shared" si="4"/>
        <v>0</v>
      </c>
      <c r="I34" s="175"/>
      <c r="J34" s="171">
        <f t="shared" si="5"/>
        <v>0</v>
      </c>
      <c r="K34" s="172">
        <f t="shared" si="6"/>
        <v>27</v>
      </c>
      <c r="L34" s="204"/>
      <c r="M34" s="205">
        <f t="shared" si="7"/>
        <v>115</v>
      </c>
    </row>
    <row r="35" spans="1:13" ht="16.5">
      <c r="A35" s="272" t="s">
        <v>124</v>
      </c>
      <c r="B35" s="197">
        <f t="shared" si="2"/>
        <v>43</v>
      </c>
      <c r="C35" s="198"/>
      <c r="D35" s="199">
        <f t="shared" si="3"/>
        <v>1738</v>
      </c>
      <c r="E35" s="197">
        <f t="shared" si="3"/>
        <v>28</v>
      </c>
      <c r="F35" s="200"/>
      <c r="G35" s="199">
        <f t="shared" si="4"/>
        <v>0</v>
      </c>
      <c r="H35" s="171">
        <f t="shared" si="4"/>
        <v>0</v>
      </c>
      <c r="I35" s="175"/>
      <c r="J35" s="171">
        <f t="shared" si="5"/>
        <v>0</v>
      </c>
      <c r="K35" s="172">
        <f t="shared" si="6"/>
        <v>71</v>
      </c>
      <c r="L35" s="204"/>
      <c r="M35" s="205">
        <f t="shared" si="7"/>
        <v>1738</v>
      </c>
    </row>
    <row r="36" spans="1:13" ht="16.5">
      <c r="A36" s="272" t="s">
        <v>49</v>
      </c>
      <c r="B36" s="197">
        <f t="shared" si="2"/>
        <v>12</v>
      </c>
      <c r="C36" s="198"/>
      <c r="D36" s="199">
        <f t="shared" si="3"/>
        <v>19</v>
      </c>
      <c r="E36" s="197">
        <f t="shared" si="3"/>
        <v>0</v>
      </c>
      <c r="F36" s="198"/>
      <c r="G36" s="199">
        <f t="shared" si="4"/>
        <v>0</v>
      </c>
      <c r="H36" s="171">
        <f t="shared" si="4"/>
        <v>0</v>
      </c>
      <c r="I36" s="175"/>
      <c r="J36" s="171">
        <f t="shared" si="5"/>
        <v>0</v>
      </c>
      <c r="K36" s="172">
        <f t="shared" si="6"/>
        <v>12</v>
      </c>
      <c r="L36" s="204"/>
      <c r="M36" s="205">
        <f t="shared" si="7"/>
        <v>19</v>
      </c>
    </row>
    <row r="37" spans="1:13" ht="16.5">
      <c r="A37" s="272" t="s">
        <v>50</v>
      </c>
      <c r="B37" s="197">
        <f t="shared" si="2"/>
        <v>65</v>
      </c>
      <c r="C37" s="198"/>
      <c r="D37" s="199">
        <f t="shared" si="3"/>
        <v>17557</v>
      </c>
      <c r="E37" s="197">
        <f t="shared" si="3"/>
        <v>0</v>
      </c>
      <c r="F37" s="198"/>
      <c r="G37" s="199">
        <f t="shared" si="4"/>
        <v>0</v>
      </c>
      <c r="H37" s="171">
        <f t="shared" si="4"/>
        <v>0</v>
      </c>
      <c r="I37" s="175"/>
      <c r="J37" s="171">
        <f t="shared" si="5"/>
        <v>0</v>
      </c>
      <c r="K37" s="172">
        <f t="shared" si="6"/>
        <v>65</v>
      </c>
      <c r="L37" s="204"/>
      <c r="M37" s="205">
        <f t="shared" si="7"/>
        <v>17557</v>
      </c>
    </row>
    <row r="38" spans="1:13" ht="16.5" customHeight="1" thickBot="1">
      <c r="A38" s="274" t="s">
        <v>129</v>
      </c>
      <c r="B38" s="206">
        <f t="shared" si="2"/>
        <v>29</v>
      </c>
      <c r="C38" s="207"/>
      <c r="D38" s="208">
        <f t="shared" si="3"/>
        <v>33</v>
      </c>
      <c r="E38" s="206">
        <f t="shared" si="3"/>
        <v>0</v>
      </c>
      <c r="F38" s="209"/>
      <c r="G38" s="210">
        <f t="shared" si="4"/>
        <v>0</v>
      </c>
      <c r="H38" s="211">
        <f t="shared" si="4"/>
        <v>0</v>
      </c>
      <c r="I38" s="179"/>
      <c r="J38" s="211">
        <f t="shared" si="5"/>
        <v>0</v>
      </c>
      <c r="K38" s="184">
        <f t="shared" si="6"/>
        <v>29</v>
      </c>
      <c r="L38" s="212"/>
      <c r="M38" s="213">
        <f t="shared" si="7"/>
        <v>33</v>
      </c>
    </row>
    <row r="39" spans="1:13" ht="17.25" thickBot="1">
      <c r="A39" s="186" t="s">
        <v>22</v>
      </c>
      <c r="B39" s="214">
        <f>SUM(B28:B38)</f>
        <v>868</v>
      </c>
      <c r="C39" s="335">
        <f>SUM(D28:D38)</f>
        <v>1946767</v>
      </c>
      <c r="D39" s="336"/>
      <c r="E39" s="215">
        <f>SUM(E28:E38)</f>
        <v>1061</v>
      </c>
      <c r="F39" s="333">
        <f>SUM(G28:G38)</f>
        <v>0</v>
      </c>
      <c r="G39" s="334"/>
      <c r="H39" s="216">
        <f>SUM(H28:H38)</f>
        <v>27</v>
      </c>
      <c r="I39" s="217"/>
      <c r="J39" s="216">
        <f>SUM(J28:J38)</f>
        <v>81</v>
      </c>
      <c r="K39" s="216">
        <f>SUM(K28:K38)</f>
        <v>1956</v>
      </c>
      <c r="L39" s="218"/>
      <c r="M39" s="219">
        <f>SUM(M28:M38)</f>
        <v>1946848</v>
      </c>
    </row>
    <row r="40" spans="1:13" ht="15.75" customHeight="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</row>
    <row r="41" spans="1:13" ht="15.75" customHeight="1" thickBot="1">
      <c r="A41" s="331" t="s">
        <v>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17.25" thickBot="1">
      <c r="A42" s="327"/>
      <c r="B42" s="317" t="s">
        <v>32</v>
      </c>
      <c r="C42" s="318"/>
      <c r="D42" s="319"/>
      <c r="E42" s="317" t="s">
        <v>33</v>
      </c>
      <c r="F42" s="318"/>
      <c r="G42" s="319"/>
      <c r="H42" s="317" t="s">
        <v>1</v>
      </c>
      <c r="I42" s="318"/>
      <c r="J42" s="319"/>
      <c r="K42" s="332" t="s">
        <v>22</v>
      </c>
      <c r="L42" s="320"/>
      <c r="M42" s="321"/>
    </row>
    <row r="43" spans="1:13" ht="17.25" thickBot="1">
      <c r="A43" s="328"/>
      <c r="B43" s="165" t="s">
        <v>24</v>
      </c>
      <c r="C43" s="317" t="s">
        <v>17</v>
      </c>
      <c r="D43" s="329"/>
      <c r="E43" s="165" t="s">
        <v>24</v>
      </c>
      <c r="F43" s="317" t="s">
        <v>17</v>
      </c>
      <c r="G43" s="319"/>
      <c r="H43" s="165" t="s">
        <v>24</v>
      </c>
      <c r="I43" s="318" t="s">
        <v>17</v>
      </c>
      <c r="J43" s="319"/>
      <c r="K43" s="162" t="s">
        <v>24</v>
      </c>
      <c r="L43" s="162"/>
      <c r="M43" s="163" t="s">
        <v>17</v>
      </c>
    </row>
    <row r="44" spans="1:13" ht="16.5">
      <c r="A44" s="273" t="s">
        <v>123</v>
      </c>
      <c r="B44" s="197">
        <v>244</v>
      </c>
      <c r="C44" s="220"/>
      <c r="D44" s="201">
        <v>32670</v>
      </c>
      <c r="E44" s="197">
        <v>946</v>
      </c>
      <c r="F44" s="221"/>
      <c r="G44" s="201">
        <v>2353</v>
      </c>
      <c r="H44" s="197">
        <v>27</v>
      </c>
      <c r="I44" s="201"/>
      <c r="J44" s="201">
        <v>107</v>
      </c>
      <c r="K44" s="173">
        <f>B44+E44+H44</f>
        <v>1217</v>
      </c>
      <c r="L44" s="202"/>
      <c r="M44" s="222">
        <f>D44+G44+J44</f>
        <v>35130</v>
      </c>
    </row>
    <row r="45" spans="1:13" ht="16.5">
      <c r="A45" s="272" t="s">
        <v>51</v>
      </c>
      <c r="B45" s="197">
        <v>0</v>
      </c>
      <c r="C45" s="201"/>
      <c r="D45" s="201">
        <v>0</v>
      </c>
      <c r="E45" s="197">
        <v>10</v>
      </c>
      <c r="F45" s="201"/>
      <c r="G45" s="201">
        <v>0</v>
      </c>
      <c r="H45" s="197">
        <v>0</v>
      </c>
      <c r="I45" s="201"/>
      <c r="J45" s="201">
        <v>0</v>
      </c>
      <c r="K45" s="172">
        <f>B45+E45+H45</f>
        <v>10</v>
      </c>
      <c r="L45" s="204"/>
      <c r="M45" s="223">
        <f>D45+G45+J45</f>
        <v>0</v>
      </c>
    </row>
    <row r="46" spans="1:13" ht="16.5">
      <c r="A46" s="272" t="s">
        <v>126</v>
      </c>
      <c r="B46" s="197">
        <f>372-B47</f>
        <v>348</v>
      </c>
      <c r="C46" s="224"/>
      <c r="D46" s="201">
        <v>13718</v>
      </c>
      <c r="E46" s="197">
        <f>107-E47</f>
        <v>106</v>
      </c>
      <c r="F46" s="221"/>
      <c r="G46" s="201">
        <v>0</v>
      </c>
      <c r="H46" s="197">
        <v>1</v>
      </c>
      <c r="I46" s="201"/>
      <c r="J46" s="201">
        <v>0</v>
      </c>
      <c r="K46" s="172">
        <f>B46+E46+H46</f>
        <v>455</v>
      </c>
      <c r="L46" s="204"/>
      <c r="M46" s="223">
        <f>D46+G46+J46</f>
        <v>13718</v>
      </c>
    </row>
    <row r="47" spans="1:13" ht="16.5">
      <c r="A47" s="272" t="s">
        <v>127</v>
      </c>
      <c r="B47" s="197">
        <v>24</v>
      </c>
      <c r="C47" s="224"/>
      <c r="D47" s="201">
        <v>3696</v>
      </c>
      <c r="E47" s="197">
        <v>1</v>
      </c>
      <c r="F47" s="221"/>
      <c r="G47" s="201">
        <v>0</v>
      </c>
      <c r="H47" s="197">
        <v>0</v>
      </c>
      <c r="I47" s="201"/>
      <c r="J47" s="201">
        <v>0</v>
      </c>
      <c r="K47" s="172">
        <f>B47+E47+H47</f>
        <v>25</v>
      </c>
      <c r="L47" s="204"/>
      <c r="M47" s="223">
        <f>D47+G47+J47</f>
        <v>3696</v>
      </c>
    </row>
    <row r="48" spans="1:13" ht="16.5">
      <c r="A48" s="272" t="s">
        <v>48</v>
      </c>
      <c r="B48" s="197">
        <v>28</v>
      </c>
      <c r="C48" s="224"/>
      <c r="D48" s="201">
        <v>2587</v>
      </c>
      <c r="E48" s="197">
        <v>0</v>
      </c>
      <c r="F48" s="225"/>
      <c r="G48" s="201">
        <v>0</v>
      </c>
      <c r="H48" s="226">
        <v>0</v>
      </c>
      <c r="I48" s="225"/>
      <c r="J48" s="225">
        <v>0</v>
      </c>
      <c r="K48" s="172">
        <f aca="true" t="shared" si="8" ref="K48:K54">B48+E48+H48</f>
        <v>28</v>
      </c>
      <c r="L48" s="204"/>
      <c r="M48" s="223">
        <f aca="true" t="shared" si="9" ref="M48:M54">D48+G48+J48</f>
        <v>2587</v>
      </c>
    </row>
    <row r="49" spans="1:13" ht="16.5">
      <c r="A49" s="272" t="s">
        <v>128</v>
      </c>
      <c r="B49" s="197">
        <v>61</v>
      </c>
      <c r="C49" s="224"/>
      <c r="D49" s="201">
        <v>1876232</v>
      </c>
      <c r="E49" s="197">
        <v>0</v>
      </c>
      <c r="F49" s="201"/>
      <c r="G49" s="201">
        <v>0</v>
      </c>
      <c r="H49" s="197">
        <v>0</v>
      </c>
      <c r="I49" s="201"/>
      <c r="J49" s="201">
        <v>0</v>
      </c>
      <c r="K49" s="172">
        <f t="shared" si="8"/>
        <v>61</v>
      </c>
      <c r="L49" s="204"/>
      <c r="M49" s="223">
        <f t="shared" si="9"/>
        <v>1876232</v>
      </c>
    </row>
    <row r="50" spans="1:13" ht="16.5">
      <c r="A50" s="272" t="s">
        <v>47</v>
      </c>
      <c r="B50" s="197">
        <v>27</v>
      </c>
      <c r="C50" s="224"/>
      <c r="D50" s="201">
        <v>115</v>
      </c>
      <c r="E50" s="197">
        <v>0</v>
      </c>
      <c r="F50" s="201"/>
      <c r="G50" s="201">
        <v>0</v>
      </c>
      <c r="H50" s="197">
        <v>0</v>
      </c>
      <c r="I50" s="201"/>
      <c r="J50" s="201">
        <v>0</v>
      </c>
      <c r="K50" s="172">
        <f t="shared" si="8"/>
        <v>27</v>
      </c>
      <c r="L50" s="204"/>
      <c r="M50" s="223">
        <f t="shared" si="9"/>
        <v>115</v>
      </c>
    </row>
    <row r="51" spans="1:13" ht="16.5">
      <c r="A51" s="272" t="s">
        <v>124</v>
      </c>
      <c r="B51" s="197">
        <v>43</v>
      </c>
      <c r="C51" s="227"/>
      <c r="D51" s="201">
        <v>1738</v>
      </c>
      <c r="E51" s="197">
        <v>28</v>
      </c>
      <c r="F51" s="201"/>
      <c r="G51" s="201">
        <v>0</v>
      </c>
      <c r="H51" s="197">
        <v>0</v>
      </c>
      <c r="I51" s="201"/>
      <c r="J51" s="201">
        <v>0</v>
      </c>
      <c r="K51" s="172">
        <f t="shared" si="8"/>
        <v>71</v>
      </c>
      <c r="L51" s="204"/>
      <c r="M51" s="223">
        <f t="shared" si="9"/>
        <v>1738</v>
      </c>
    </row>
    <row r="52" spans="1:13" ht="16.5">
      <c r="A52" s="272" t="s">
        <v>49</v>
      </c>
      <c r="B52" s="197">
        <v>12</v>
      </c>
      <c r="C52" s="224"/>
      <c r="D52" s="201">
        <v>19</v>
      </c>
      <c r="E52" s="197">
        <v>0</v>
      </c>
      <c r="F52" s="201"/>
      <c r="G52" s="201">
        <v>0</v>
      </c>
      <c r="H52" s="197">
        <v>0</v>
      </c>
      <c r="I52" s="201"/>
      <c r="J52" s="201">
        <v>0</v>
      </c>
      <c r="K52" s="172">
        <f t="shared" si="8"/>
        <v>12</v>
      </c>
      <c r="L52" s="204"/>
      <c r="M52" s="223">
        <f t="shared" si="9"/>
        <v>19</v>
      </c>
    </row>
    <row r="53" spans="1:13" ht="16.5">
      <c r="A53" s="272" t="s">
        <v>50</v>
      </c>
      <c r="B53" s="197">
        <v>65</v>
      </c>
      <c r="C53" s="224"/>
      <c r="D53" s="201">
        <v>17557</v>
      </c>
      <c r="E53" s="197">
        <v>0</v>
      </c>
      <c r="F53" s="201"/>
      <c r="G53" s="201">
        <v>0</v>
      </c>
      <c r="H53" s="197">
        <v>0</v>
      </c>
      <c r="I53" s="201"/>
      <c r="J53" s="201">
        <v>0</v>
      </c>
      <c r="K53" s="172">
        <f t="shared" si="8"/>
        <v>65</v>
      </c>
      <c r="L53" s="204"/>
      <c r="M53" s="223">
        <f t="shared" si="9"/>
        <v>17557</v>
      </c>
    </row>
    <row r="54" spans="1:13" ht="16.5" customHeight="1" thickBot="1">
      <c r="A54" s="274" t="s">
        <v>129</v>
      </c>
      <c r="B54" s="206">
        <v>29</v>
      </c>
      <c r="C54" s="228"/>
      <c r="D54" s="229">
        <v>33</v>
      </c>
      <c r="E54" s="206">
        <v>0</v>
      </c>
      <c r="F54" s="229"/>
      <c r="G54" s="229">
        <v>0</v>
      </c>
      <c r="H54" s="230">
        <v>0</v>
      </c>
      <c r="I54" s="229"/>
      <c r="J54" s="229">
        <v>0</v>
      </c>
      <c r="K54" s="184">
        <f t="shared" si="8"/>
        <v>29</v>
      </c>
      <c r="L54" s="212"/>
      <c r="M54" s="231">
        <f t="shared" si="9"/>
        <v>33</v>
      </c>
    </row>
    <row r="55" spans="1:13" ht="17.25" thickBot="1">
      <c r="A55" s="232" t="s">
        <v>22</v>
      </c>
      <c r="B55" s="214">
        <f>SUM(B44:B54)</f>
        <v>881</v>
      </c>
      <c r="C55" s="345">
        <f>SUM(D44:D54)</f>
        <v>1948365</v>
      </c>
      <c r="D55" s="346"/>
      <c r="E55" s="215">
        <f>SUM(E44:E54)</f>
        <v>1091</v>
      </c>
      <c r="F55" s="333">
        <f>SUM(G44:G54)</f>
        <v>2353</v>
      </c>
      <c r="G55" s="334"/>
      <c r="H55" s="233">
        <f>SUM(H44:H54)</f>
        <v>28</v>
      </c>
      <c r="I55" s="234"/>
      <c r="J55" s="216">
        <f>SUM(J44:J54)</f>
        <v>107</v>
      </c>
      <c r="K55" s="233">
        <f>SUM(K44:K54)</f>
        <v>2000</v>
      </c>
      <c r="L55" s="218"/>
      <c r="M55" s="189">
        <f>SUM(M44:M54)</f>
        <v>1950825</v>
      </c>
    </row>
  </sheetData>
  <sheetProtection/>
  <mergeCells count="40">
    <mergeCell ref="A26:A27"/>
    <mergeCell ref="F27:G27"/>
    <mergeCell ref="A25:M25"/>
    <mergeCell ref="B23:M23"/>
    <mergeCell ref="C55:D55"/>
    <mergeCell ref="F55:G55"/>
    <mergeCell ref="B42:D42"/>
    <mergeCell ref="E42:G42"/>
    <mergeCell ref="C43:D43"/>
    <mergeCell ref="A40:M40"/>
    <mergeCell ref="A41:M41"/>
    <mergeCell ref="K42:M42"/>
    <mergeCell ref="F43:G43"/>
    <mergeCell ref="I27:J27"/>
    <mergeCell ref="F39:G39"/>
    <mergeCell ref="B20:M20"/>
    <mergeCell ref="C39:D39"/>
    <mergeCell ref="H26:J26"/>
    <mergeCell ref="C27:D27"/>
    <mergeCell ref="A42:A43"/>
    <mergeCell ref="I43:J43"/>
    <mergeCell ref="H42:J42"/>
    <mergeCell ref="A1:K1"/>
    <mergeCell ref="E3:G3"/>
    <mergeCell ref="K3:M3"/>
    <mergeCell ref="A3:A4"/>
    <mergeCell ref="C4:D4"/>
    <mergeCell ref="A2:K2"/>
    <mergeCell ref="F4:G4"/>
    <mergeCell ref="B19:M19"/>
    <mergeCell ref="B3:D3"/>
    <mergeCell ref="L4:M4"/>
    <mergeCell ref="B26:D26"/>
    <mergeCell ref="K26:M26"/>
    <mergeCell ref="I4:J4"/>
    <mergeCell ref="H3:J3"/>
    <mergeCell ref="B22:M22"/>
    <mergeCell ref="B24:M24"/>
    <mergeCell ref="B21:M21"/>
    <mergeCell ref="E26:G26"/>
  </mergeCells>
  <printOptions horizontalCentered="1"/>
  <pageMargins left="0" right="0" top="0.7874015748031497" bottom="0.5905511811023623" header="0.5118110236220472" footer="0.3937007874015748"/>
  <pageSetup fitToHeight="1" fitToWidth="1" horizontalDpi="600" verticalDpi="600" orientation="landscape" paperSize="9" scale="49" r:id="rId1"/>
  <headerFooter alignWithMargins="0">
    <oddFooter>&amp;L
AMFI MONTHLY&amp;C
FEBRUARY 2019
&amp;R
2/3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3"/>
  <sheetViews>
    <sheetView view="pageBreakPreview" zoomScale="75" zoomScaleNormal="60" zoomScaleSheetLayoutView="75" zoomScalePageLayoutView="0" workbookViewId="0" topLeftCell="A3">
      <selection activeCell="C40" sqref="C40"/>
    </sheetView>
  </sheetViews>
  <sheetFormatPr defaultColWidth="9.140625" defaultRowHeight="12.75"/>
  <cols>
    <col min="1" max="1" width="50.140625" style="1" customWidth="1"/>
    <col min="2" max="2" width="20.421875" style="1" customWidth="1"/>
    <col min="3" max="4" width="20.7109375" style="1" customWidth="1"/>
    <col min="5" max="5" width="25.57421875" style="1" customWidth="1"/>
    <col min="6" max="6" width="26.28125" style="1" customWidth="1"/>
    <col min="7" max="7" width="26.421875" style="1" customWidth="1"/>
    <col min="8" max="8" width="26.28125" style="1" customWidth="1"/>
    <col min="9" max="9" width="11.140625" style="1" bestFit="1" customWidth="1"/>
    <col min="10" max="16384" width="9.140625" style="1" customWidth="1"/>
  </cols>
  <sheetData>
    <row r="1" ht="16.5">
      <c r="A1" s="5" t="s">
        <v>21</v>
      </c>
    </row>
    <row r="2" ht="2.25" customHeight="1"/>
    <row r="3" spans="1:8" ht="16.5">
      <c r="A3" s="348" t="s">
        <v>157</v>
      </c>
      <c r="B3" s="348"/>
      <c r="C3" s="348"/>
      <c r="D3" s="348"/>
      <c r="E3" s="348"/>
      <c r="F3" s="348"/>
      <c r="G3" s="348"/>
      <c r="H3" s="348"/>
    </row>
    <row r="4" spans="1:8" ht="17.25" thickBot="1">
      <c r="A4" s="352" t="s">
        <v>40</v>
      </c>
      <c r="B4" s="352"/>
      <c r="C4" s="352"/>
      <c r="D4" s="352"/>
      <c r="E4" s="352"/>
      <c r="F4" s="352"/>
      <c r="G4" s="352"/>
      <c r="H4" s="33" t="s">
        <v>56</v>
      </c>
    </row>
    <row r="5" spans="1:8" s="15" customFormat="1" ht="99" customHeight="1" thickBot="1">
      <c r="A5" s="16"/>
      <c r="B5" s="13" t="s">
        <v>32</v>
      </c>
      <c r="C5" s="13" t="s">
        <v>33</v>
      </c>
      <c r="D5" s="14" t="s">
        <v>1</v>
      </c>
      <c r="E5" s="17" t="s">
        <v>22</v>
      </c>
      <c r="F5" s="26" t="s">
        <v>133</v>
      </c>
      <c r="G5" s="26" t="s">
        <v>131</v>
      </c>
      <c r="H5" s="26" t="s">
        <v>132</v>
      </c>
    </row>
    <row r="6" spans="1:9" ht="16.5">
      <c r="A6" s="273" t="s">
        <v>123</v>
      </c>
      <c r="B6" s="42">
        <v>37405</v>
      </c>
      <c r="C6" s="42">
        <v>893</v>
      </c>
      <c r="D6" s="42">
        <v>1046</v>
      </c>
      <c r="E6" s="43">
        <f>SUM(B6:D6)</f>
        <v>39344</v>
      </c>
      <c r="F6" s="40">
        <f>+sales!M44-'red+assets'!E6</f>
        <v>-4214</v>
      </c>
      <c r="G6" s="62">
        <v>-134981</v>
      </c>
      <c r="H6" s="30">
        <v>7868</v>
      </c>
      <c r="I6" s="18"/>
    </row>
    <row r="7" spans="1:9" ht="16.5">
      <c r="A7" s="272" t="s">
        <v>51</v>
      </c>
      <c r="B7" s="42">
        <v>0</v>
      </c>
      <c r="C7" s="42">
        <v>0</v>
      </c>
      <c r="D7" s="42">
        <v>0</v>
      </c>
      <c r="E7" s="43">
        <f>SUM(B7:D7)</f>
        <v>0</v>
      </c>
      <c r="F7" s="40">
        <f>+sales!M45-'red+assets'!E7</f>
        <v>0</v>
      </c>
      <c r="G7" s="63">
        <v>153</v>
      </c>
      <c r="H7" s="31">
        <v>340</v>
      </c>
      <c r="I7" s="18"/>
    </row>
    <row r="8" spans="1:8" ht="16.5">
      <c r="A8" s="272" t="s">
        <v>126</v>
      </c>
      <c r="B8" s="42">
        <v>9494</v>
      </c>
      <c r="C8" s="42">
        <v>276</v>
      </c>
      <c r="D8" s="42">
        <v>0</v>
      </c>
      <c r="E8" s="43">
        <f>SUM(B8:D8)</f>
        <v>9770</v>
      </c>
      <c r="F8" s="40">
        <f>+sales!M46-'red+assets'!E8</f>
        <v>3948</v>
      </c>
      <c r="G8" s="67">
        <v>90073</v>
      </c>
      <c r="H8" s="31">
        <f>153799-H9</f>
        <v>119633</v>
      </c>
    </row>
    <row r="9" spans="1:8" ht="16.5">
      <c r="A9" s="272" t="s">
        <v>127</v>
      </c>
      <c r="B9" s="42">
        <v>4178</v>
      </c>
      <c r="C9" s="42">
        <v>0</v>
      </c>
      <c r="D9" s="42">
        <v>0</v>
      </c>
      <c r="E9" s="43">
        <f>SUM(B9:D9)</f>
        <v>4178</v>
      </c>
      <c r="F9" s="40">
        <f>+sales!M47-'red+assets'!E9</f>
        <v>-482</v>
      </c>
      <c r="G9" s="67">
        <v>110</v>
      </c>
      <c r="H9" s="31">
        <v>34166</v>
      </c>
    </row>
    <row r="10" spans="1:8" ht="16.5">
      <c r="A10" s="272" t="s">
        <v>48</v>
      </c>
      <c r="B10" s="42">
        <v>3664</v>
      </c>
      <c r="C10" s="41">
        <v>0</v>
      </c>
      <c r="D10" s="42">
        <v>0</v>
      </c>
      <c r="E10" s="43">
        <f aca="true" t="shared" si="0" ref="E10:E16">SUM(B10:D10)</f>
        <v>3664</v>
      </c>
      <c r="F10" s="40">
        <f>+sales!M48-'red+assets'!E10</f>
        <v>-1077</v>
      </c>
      <c r="G10" s="63">
        <v>10046</v>
      </c>
      <c r="H10" s="31">
        <v>83003</v>
      </c>
    </row>
    <row r="11" spans="1:8" ht="16.5">
      <c r="A11" s="272" t="s">
        <v>128</v>
      </c>
      <c r="B11" s="42">
        <v>1900741</v>
      </c>
      <c r="C11" s="42">
        <v>0</v>
      </c>
      <c r="D11" s="42">
        <v>0</v>
      </c>
      <c r="E11" s="43">
        <f t="shared" si="0"/>
        <v>1900741</v>
      </c>
      <c r="F11" s="40">
        <f>+sales!M49-'red+assets'!E11</f>
        <v>-24509</v>
      </c>
      <c r="G11" s="63">
        <v>127436</v>
      </c>
      <c r="H11" s="31">
        <v>52043</v>
      </c>
    </row>
    <row r="12" spans="1:8" ht="16.5">
      <c r="A12" s="272" t="s">
        <v>47</v>
      </c>
      <c r="B12" s="42">
        <v>264</v>
      </c>
      <c r="C12" s="42">
        <v>0</v>
      </c>
      <c r="D12" s="42">
        <v>0</v>
      </c>
      <c r="E12" s="43">
        <f t="shared" si="0"/>
        <v>264</v>
      </c>
      <c r="F12" s="40">
        <f>+sales!M50-'red+assets'!E12</f>
        <v>-149</v>
      </c>
      <c r="G12" s="63">
        <v>-3479</v>
      </c>
      <c r="H12" s="31">
        <v>-2802</v>
      </c>
    </row>
    <row r="13" spans="1:8" ht="16.5">
      <c r="A13" s="272" t="s">
        <v>124</v>
      </c>
      <c r="B13" s="42">
        <v>556</v>
      </c>
      <c r="C13" s="41">
        <v>8</v>
      </c>
      <c r="D13" s="42">
        <v>0</v>
      </c>
      <c r="E13" s="43">
        <f t="shared" si="0"/>
        <v>564</v>
      </c>
      <c r="F13" s="40">
        <f>+sales!M51-'red+assets'!E13</f>
        <v>1174</v>
      </c>
      <c r="G13" s="63">
        <v>10029</v>
      </c>
      <c r="H13" s="31">
        <v>10613</v>
      </c>
    </row>
    <row r="14" spans="1:8" ht="16.5">
      <c r="A14" s="272" t="s">
        <v>49</v>
      </c>
      <c r="B14" s="42">
        <v>33</v>
      </c>
      <c r="C14" s="42">
        <v>0</v>
      </c>
      <c r="D14" s="42">
        <v>0</v>
      </c>
      <c r="E14" s="43">
        <f t="shared" si="0"/>
        <v>33</v>
      </c>
      <c r="F14" s="40">
        <f>+sales!M52-'red+assets'!E14</f>
        <v>-14</v>
      </c>
      <c r="G14" s="63">
        <v>-374</v>
      </c>
      <c r="H14" s="31">
        <v>-773</v>
      </c>
    </row>
    <row r="15" spans="1:8" ht="16.5">
      <c r="A15" s="272" t="s">
        <v>50</v>
      </c>
      <c r="B15" s="42">
        <v>12323</v>
      </c>
      <c r="C15" s="42">
        <v>0</v>
      </c>
      <c r="D15" s="42">
        <v>0</v>
      </c>
      <c r="E15" s="43">
        <f t="shared" si="0"/>
        <v>12323</v>
      </c>
      <c r="F15" s="40">
        <f>+sales!M53-'red+assets'!E15</f>
        <v>5234</v>
      </c>
      <c r="G15" s="44">
        <v>32811</v>
      </c>
      <c r="H15" s="60">
        <v>18876</v>
      </c>
    </row>
    <row r="16" spans="1:8" ht="16.5" customHeight="1" thickBot="1">
      <c r="A16" s="275" t="s">
        <v>129</v>
      </c>
      <c r="B16" s="57">
        <v>27</v>
      </c>
      <c r="C16" s="57">
        <v>0</v>
      </c>
      <c r="D16" s="57">
        <v>0</v>
      </c>
      <c r="E16" s="44">
        <f t="shared" si="0"/>
        <v>27</v>
      </c>
      <c r="F16" s="51">
        <f>+sales!M54-'red+assets'!E16</f>
        <v>6</v>
      </c>
      <c r="G16" s="66">
        <v>234</v>
      </c>
      <c r="H16" s="58">
        <v>-418</v>
      </c>
    </row>
    <row r="17" spans="1:8" s="5" customFormat="1" ht="17.25" thickBot="1">
      <c r="A17" s="45" t="s">
        <v>22</v>
      </c>
      <c r="B17" s="39">
        <f aca="true" t="shared" si="1" ref="B17:H17">SUM(B6:B16)</f>
        <v>1968685</v>
      </c>
      <c r="C17" s="39">
        <f t="shared" si="1"/>
        <v>1177</v>
      </c>
      <c r="D17" s="46">
        <f t="shared" si="1"/>
        <v>1046</v>
      </c>
      <c r="E17" s="38">
        <f t="shared" si="1"/>
        <v>1970908</v>
      </c>
      <c r="F17" s="39">
        <f t="shared" si="1"/>
        <v>-20083</v>
      </c>
      <c r="G17" s="39">
        <f t="shared" si="1"/>
        <v>132058</v>
      </c>
      <c r="H17" s="32">
        <f t="shared" si="1"/>
        <v>322549</v>
      </c>
    </row>
    <row r="18" spans="2:7" s="5" customFormat="1" ht="16.5">
      <c r="B18" s="47"/>
      <c r="C18" s="47"/>
      <c r="D18" s="47"/>
      <c r="E18" s="47"/>
      <c r="F18" s="47"/>
      <c r="G18" s="47"/>
    </row>
    <row r="19" ht="16.5">
      <c r="A19" s="5" t="s">
        <v>23</v>
      </c>
    </row>
    <row r="20" spans="1:8" ht="16.5">
      <c r="A20" s="350" t="s">
        <v>158</v>
      </c>
      <c r="B20" s="350"/>
      <c r="C20" s="350"/>
      <c r="D20" s="350"/>
      <c r="E20" s="350"/>
      <c r="F20" s="350"/>
      <c r="G20" s="59"/>
      <c r="H20" s="29"/>
    </row>
    <row r="21" spans="1:7" ht="17.25" thickBot="1">
      <c r="A21" s="352" t="s">
        <v>55</v>
      </c>
      <c r="B21" s="352"/>
      <c r="C21" s="352"/>
      <c r="D21" s="352"/>
      <c r="E21" s="352"/>
      <c r="F21" s="33" t="s">
        <v>56</v>
      </c>
      <c r="G21" s="59"/>
    </row>
    <row r="22" spans="1:8" s="2" customFormat="1" ht="17.25" thickBot="1">
      <c r="A22" s="36"/>
      <c r="B22" s="21" t="s">
        <v>32</v>
      </c>
      <c r="C22" s="19" t="s">
        <v>33</v>
      </c>
      <c r="D22" s="20" t="s">
        <v>1</v>
      </c>
      <c r="E22" s="21" t="s">
        <v>22</v>
      </c>
      <c r="F22" s="19" t="s">
        <v>27</v>
      </c>
      <c r="G22" s="22"/>
      <c r="H22" s="22"/>
    </row>
    <row r="23" spans="1:9" ht="16.5">
      <c r="A23" s="273" t="s">
        <v>123</v>
      </c>
      <c r="B23" s="42">
        <v>528282</v>
      </c>
      <c r="C23" s="42">
        <v>165521</v>
      </c>
      <c r="D23" s="42">
        <v>1977</v>
      </c>
      <c r="E23" s="48">
        <f>SUM(B23:D23)</f>
        <v>695780</v>
      </c>
      <c r="F23" s="49">
        <v>30</v>
      </c>
      <c r="G23" s="50"/>
      <c r="H23" s="50"/>
      <c r="I23" s="24"/>
    </row>
    <row r="24" spans="1:9" ht="16.5">
      <c r="A24" s="272" t="s">
        <v>51</v>
      </c>
      <c r="B24" s="42">
        <v>0</v>
      </c>
      <c r="C24" s="42">
        <v>2744</v>
      </c>
      <c r="D24" s="42">
        <v>0</v>
      </c>
      <c r="E24" s="43">
        <f>SUM(B24:D24)</f>
        <v>2744</v>
      </c>
      <c r="F24" s="40" t="s">
        <v>61</v>
      </c>
      <c r="G24" s="50"/>
      <c r="H24" s="50"/>
      <c r="I24" s="24"/>
    </row>
    <row r="25" spans="1:9" ht="16.5">
      <c r="A25" s="272" t="s">
        <v>126</v>
      </c>
      <c r="B25" s="42">
        <f>713360-B26</f>
        <v>657588</v>
      </c>
      <c r="C25" s="42">
        <f>28143-C26</f>
        <v>28008</v>
      </c>
      <c r="D25" s="42">
        <v>459</v>
      </c>
      <c r="E25" s="43">
        <f>SUM(B25:D25)</f>
        <v>686055</v>
      </c>
      <c r="F25" s="40">
        <v>30</v>
      </c>
      <c r="G25" s="50"/>
      <c r="H25" s="50"/>
      <c r="I25" s="24"/>
    </row>
    <row r="26" spans="1:9" ht="16.5">
      <c r="A26" s="272" t="s">
        <v>127</v>
      </c>
      <c r="B26" s="42">
        <v>55772</v>
      </c>
      <c r="C26" s="42">
        <v>135</v>
      </c>
      <c r="D26" s="42">
        <v>0</v>
      </c>
      <c r="E26" s="43">
        <f>SUM(B26:D26)</f>
        <v>55907</v>
      </c>
      <c r="F26" s="40">
        <v>2</v>
      </c>
      <c r="G26" s="50"/>
      <c r="H26" s="50"/>
      <c r="I26" s="24"/>
    </row>
    <row r="27" spans="1:9" ht="16.5">
      <c r="A27" s="272" t="s">
        <v>48</v>
      </c>
      <c r="B27" s="42">
        <v>172783</v>
      </c>
      <c r="C27" s="42">
        <v>0</v>
      </c>
      <c r="D27" s="42">
        <v>0</v>
      </c>
      <c r="E27" s="43">
        <f aca="true" t="shared" si="2" ref="E27:E33">SUM(B27:D27)</f>
        <v>172783</v>
      </c>
      <c r="F27" s="40">
        <v>8</v>
      </c>
      <c r="G27" s="50"/>
      <c r="H27" s="50"/>
      <c r="I27" s="24"/>
    </row>
    <row r="28" spans="1:9" ht="16.5">
      <c r="A28" s="272" t="s">
        <v>128</v>
      </c>
      <c r="B28" s="42">
        <v>487980</v>
      </c>
      <c r="C28" s="42">
        <v>0</v>
      </c>
      <c r="D28" s="42">
        <v>0</v>
      </c>
      <c r="E28" s="43">
        <f>SUM(B28:D28)</f>
        <v>487980</v>
      </c>
      <c r="F28" s="40">
        <v>21</v>
      </c>
      <c r="G28" s="50"/>
      <c r="H28" s="50"/>
      <c r="I28" s="24"/>
    </row>
    <row r="29" spans="1:9" ht="16.5">
      <c r="A29" s="272" t="s">
        <v>47</v>
      </c>
      <c r="B29" s="42">
        <v>7934</v>
      </c>
      <c r="C29" s="42">
        <v>0</v>
      </c>
      <c r="D29" s="42">
        <v>0</v>
      </c>
      <c r="E29" s="43">
        <f t="shared" si="2"/>
        <v>7934</v>
      </c>
      <c r="F29" s="40" t="s">
        <v>61</v>
      </c>
      <c r="G29" s="50"/>
      <c r="H29" s="50"/>
      <c r="I29" s="24"/>
    </row>
    <row r="30" spans="1:9" ht="16.5">
      <c r="A30" s="272" t="s">
        <v>124</v>
      </c>
      <c r="B30" s="42">
        <v>82927</v>
      </c>
      <c r="C30" s="42">
        <v>4293</v>
      </c>
      <c r="D30" s="42">
        <v>0</v>
      </c>
      <c r="E30" s="43">
        <f t="shared" si="2"/>
        <v>87220</v>
      </c>
      <c r="F30" s="40">
        <v>4</v>
      </c>
      <c r="G30" s="50"/>
      <c r="H30" s="50"/>
      <c r="I30" s="24"/>
    </row>
    <row r="31" spans="1:9" ht="16.5">
      <c r="A31" s="272" t="s">
        <v>49</v>
      </c>
      <c r="B31" s="42">
        <v>4737</v>
      </c>
      <c r="C31" s="42">
        <v>0</v>
      </c>
      <c r="D31" s="42">
        <v>0</v>
      </c>
      <c r="E31" s="43">
        <f t="shared" si="2"/>
        <v>4737</v>
      </c>
      <c r="F31" s="40" t="s">
        <v>61</v>
      </c>
      <c r="G31" s="50"/>
      <c r="H31" s="50"/>
      <c r="I31" s="24"/>
    </row>
    <row r="32" spans="1:9" ht="16.5">
      <c r="A32" s="272" t="s">
        <v>50</v>
      </c>
      <c r="B32" s="42">
        <v>113381</v>
      </c>
      <c r="C32" s="42">
        <v>0</v>
      </c>
      <c r="D32" s="42">
        <v>0</v>
      </c>
      <c r="E32" s="43">
        <f t="shared" si="2"/>
        <v>113381</v>
      </c>
      <c r="F32" s="40">
        <v>5</v>
      </c>
      <c r="G32" s="50"/>
      <c r="H32" s="50"/>
      <c r="I32" s="23"/>
    </row>
    <row r="33" spans="1:9" ht="17.25" thickBot="1">
      <c r="A33" s="275" t="s">
        <v>129</v>
      </c>
      <c r="B33" s="57">
        <v>1882</v>
      </c>
      <c r="C33" s="57">
        <v>0</v>
      </c>
      <c r="D33" s="57">
        <v>0</v>
      </c>
      <c r="E33" s="44">
        <f t="shared" si="2"/>
        <v>1882</v>
      </c>
      <c r="F33" s="51" t="s">
        <v>61</v>
      </c>
      <c r="G33" s="50"/>
      <c r="H33" s="50"/>
      <c r="I33" s="23"/>
    </row>
    <row r="34" spans="1:8" s="5" customFormat="1" ht="21" customHeight="1" thickBot="1">
      <c r="A34" s="45" t="s">
        <v>22</v>
      </c>
      <c r="B34" s="39">
        <f>SUM(B23:B33)</f>
        <v>2113266</v>
      </c>
      <c r="C34" s="39">
        <f>SUM(C23:C33)</f>
        <v>200701</v>
      </c>
      <c r="D34" s="46">
        <f>SUM(D23:D33)</f>
        <v>2436</v>
      </c>
      <c r="E34" s="38">
        <f>SUM(E23:E33)</f>
        <v>2316403</v>
      </c>
      <c r="F34" s="39">
        <f>SUM(F23:F33)</f>
        <v>100</v>
      </c>
      <c r="G34" s="47"/>
      <c r="H34" s="47"/>
    </row>
    <row r="35" spans="1:7" s="5" customFormat="1" ht="16.5">
      <c r="A35" s="52" t="s">
        <v>4</v>
      </c>
      <c r="B35" s="4"/>
      <c r="C35" s="4"/>
      <c r="D35" s="4"/>
      <c r="E35" s="4"/>
      <c r="F35" s="4"/>
      <c r="G35" s="4"/>
    </row>
    <row r="36" spans="5:7" ht="16.5">
      <c r="E36" s="3"/>
      <c r="F36" s="3"/>
      <c r="G36" s="3"/>
    </row>
    <row r="37" spans="1:6" ht="17.25" thickBot="1">
      <c r="A37" s="5" t="s">
        <v>53</v>
      </c>
      <c r="B37" s="351" t="s">
        <v>159</v>
      </c>
      <c r="C37" s="351"/>
      <c r="D37" s="351"/>
      <c r="E37" s="351"/>
      <c r="F37" s="33" t="s">
        <v>57</v>
      </c>
    </row>
    <row r="38" spans="1:7" ht="82.5" customHeight="1" thickBot="1">
      <c r="A38" s="53"/>
      <c r="B38" s="283" t="s">
        <v>28</v>
      </c>
      <c r="C38" s="54" t="s">
        <v>25</v>
      </c>
      <c r="D38" s="283" t="s">
        <v>26</v>
      </c>
      <c r="E38" s="283" t="s">
        <v>160</v>
      </c>
      <c r="F38" s="283" t="s">
        <v>38</v>
      </c>
      <c r="G38" s="64"/>
    </row>
    <row r="39" spans="1:7" ht="19.5" customHeight="1" thickBot="1">
      <c r="A39" s="55" t="s">
        <v>29</v>
      </c>
      <c r="B39" s="282">
        <v>39</v>
      </c>
      <c r="C39" s="282">
        <v>101</v>
      </c>
      <c r="D39" s="282">
        <v>60</v>
      </c>
      <c r="E39" s="282">
        <v>4080</v>
      </c>
      <c r="F39" s="282">
        <v>4051</v>
      </c>
      <c r="G39" s="65"/>
    </row>
    <row r="40" spans="1:7" ht="16.5">
      <c r="A40" s="35" t="s">
        <v>60</v>
      </c>
      <c r="B40" s="56"/>
      <c r="C40" s="22"/>
      <c r="D40" s="22"/>
      <c r="E40" s="22"/>
      <c r="F40" s="22"/>
      <c r="G40" s="22"/>
    </row>
    <row r="41" spans="1:7" ht="37.5" customHeight="1">
      <c r="A41" s="349" t="s">
        <v>122</v>
      </c>
      <c r="B41" s="349"/>
      <c r="C41" s="349"/>
      <c r="D41" s="349"/>
      <c r="E41" s="349"/>
      <c r="F41" s="349"/>
      <c r="G41" s="11"/>
    </row>
    <row r="42" spans="1:7" ht="18.75" customHeight="1">
      <c r="A42" s="11"/>
      <c r="B42" s="11"/>
      <c r="C42" s="11"/>
      <c r="D42" s="11"/>
      <c r="E42" s="11"/>
      <c r="F42" s="11"/>
      <c r="G42" s="11"/>
    </row>
    <row r="43" spans="1:4" ht="16.5">
      <c r="A43" s="37"/>
      <c r="B43" s="34"/>
      <c r="C43" s="34"/>
      <c r="D43" s="34"/>
    </row>
  </sheetData>
  <sheetProtection/>
  <mergeCells count="6">
    <mergeCell ref="A3:H3"/>
    <mergeCell ref="A41:F41"/>
    <mergeCell ref="A20:F20"/>
    <mergeCell ref="B37:E37"/>
    <mergeCell ref="A4:G4"/>
    <mergeCell ref="A21:E21"/>
  </mergeCells>
  <printOptions horizontalCentered="1"/>
  <pageMargins left="0.5905511811023623" right="0.3937007874015748" top="0.4724409448818898" bottom="0.35433070866141736" header="0.4724409448818898" footer="0.15748031496062992"/>
  <pageSetup horizontalDpi="600" verticalDpi="600" orientation="landscape" paperSize="9" scale="61" r:id="rId1"/>
  <headerFooter alignWithMargins="0">
    <oddFooter>&amp;LAMFI MONTHLY&amp;C
FEBRUARY 2019
&amp;R3/3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30" sqref="C30:C49"/>
    </sheetView>
  </sheetViews>
  <sheetFormatPr defaultColWidth="9.140625" defaultRowHeight="12.75"/>
  <cols>
    <col min="2" max="2" width="56.28125" style="0" customWidth="1"/>
    <col min="3" max="3" width="15.00390625" style="0" customWidth="1"/>
    <col min="4" max="4" width="12.00390625" style="0" customWidth="1"/>
    <col min="5" max="5" width="58.57421875" style="0" customWidth="1"/>
    <col min="6" max="6" width="14.8515625" style="0" customWidth="1"/>
  </cols>
  <sheetData>
    <row r="1" spans="1:6" ht="12.75">
      <c r="A1" s="239" t="s">
        <v>69</v>
      </c>
      <c r="B1" s="239"/>
      <c r="C1" s="239"/>
      <c r="D1" s="239"/>
      <c r="E1" s="239"/>
      <c r="F1" s="239"/>
    </row>
    <row r="2" spans="1:6" ht="21" thickBot="1">
      <c r="A2" s="240"/>
      <c r="B2" s="299" t="s">
        <v>145</v>
      </c>
      <c r="C2" s="299"/>
      <c r="D2" s="299"/>
      <c r="E2" s="299"/>
      <c r="F2" s="241" t="s">
        <v>70</v>
      </c>
    </row>
    <row r="3" spans="1:6" ht="19.5" customHeight="1">
      <c r="A3" s="353" t="s">
        <v>71</v>
      </c>
      <c r="B3" s="356" t="s">
        <v>72</v>
      </c>
      <c r="C3" s="353" t="s">
        <v>73</v>
      </c>
      <c r="D3" s="353" t="s">
        <v>71</v>
      </c>
      <c r="E3" s="353" t="s">
        <v>72</v>
      </c>
      <c r="F3" s="353" t="s">
        <v>73</v>
      </c>
    </row>
    <row r="4" spans="1:6" ht="19.5" customHeight="1">
      <c r="A4" s="354"/>
      <c r="B4" s="357"/>
      <c r="C4" s="354"/>
      <c r="D4" s="354"/>
      <c r="E4" s="354"/>
      <c r="F4" s="354"/>
    </row>
    <row r="5" spans="1:6" ht="19.5" customHeight="1" thickBot="1">
      <c r="A5" s="355"/>
      <c r="B5" s="358"/>
      <c r="C5" s="355"/>
      <c r="D5" s="355"/>
      <c r="E5" s="355"/>
      <c r="F5" s="355"/>
    </row>
    <row r="6" spans="1:6" ht="15" customHeight="1">
      <c r="A6" s="242" t="s">
        <v>8</v>
      </c>
      <c r="B6" s="242" t="s">
        <v>41</v>
      </c>
      <c r="C6" s="243"/>
      <c r="D6" s="244" t="s">
        <v>74</v>
      </c>
      <c r="E6" s="242" t="s">
        <v>45</v>
      </c>
      <c r="F6" s="245"/>
    </row>
    <row r="7" spans="1:6" ht="15" customHeight="1">
      <c r="A7" s="246" t="s">
        <v>75</v>
      </c>
      <c r="B7" s="247" t="s">
        <v>42</v>
      </c>
      <c r="C7" s="248"/>
      <c r="D7" s="281">
        <v>1</v>
      </c>
      <c r="E7" s="250" t="s">
        <v>76</v>
      </c>
      <c r="F7" s="251"/>
    </row>
    <row r="8" spans="1:6" ht="15" customHeight="1">
      <c r="A8" s="279">
        <v>1</v>
      </c>
      <c r="B8" s="248" t="s">
        <v>77</v>
      </c>
      <c r="C8" s="251"/>
      <c r="D8" s="281">
        <v>2</v>
      </c>
      <c r="E8" s="248" t="s">
        <v>78</v>
      </c>
      <c r="F8" s="251"/>
    </row>
    <row r="9" spans="1:6" ht="15" customHeight="1">
      <c r="A9" s="279">
        <f>A8+1</f>
        <v>2</v>
      </c>
      <c r="B9" s="248" t="s">
        <v>79</v>
      </c>
      <c r="C9" s="251"/>
      <c r="D9" s="281">
        <v>3</v>
      </c>
      <c r="E9" s="248" t="s">
        <v>99</v>
      </c>
      <c r="F9" s="251"/>
    </row>
    <row r="10" spans="1:6" ht="15" customHeight="1">
      <c r="A10" s="279">
        <f>A9+1</f>
        <v>3</v>
      </c>
      <c r="B10" s="248" t="s">
        <v>81</v>
      </c>
      <c r="C10" s="251"/>
      <c r="D10" s="281">
        <v>4</v>
      </c>
      <c r="E10" s="252" t="s">
        <v>80</v>
      </c>
      <c r="F10" s="251"/>
    </row>
    <row r="11" spans="1:6" ht="15" customHeight="1">
      <c r="A11" s="280">
        <v>4</v>
      </c>
      <c r="B11" s="248" t="s">
        <v>92</v>
      </c>
      <c r="C11" s="278"/>
      <c r="D11" s="281">
        <v>5</v>
      </c>
      <c r="E11" s="250" t="s">
        <v>82</v>
      </c>
      <c r="F11" s="251"/>
    </row>
    <row r="12" spans="1:6" ht="15" customHeight="1">
      <c r="A12" s="248"/>
      <c r="B12" s="247" t="s">
        <v>83</v>
      </c>
      <c r="C12" s="253">
        <f>SUM(C8:C11)</f>
        <v>0</v>
      </c>
      <c r="D12" s="281">
        <v>6</v>
      </c>
      <c r="E12" s="248" t="s">
        <v>138</v>
      </c>
      <c r="F12" s="251"/>
    </row>
    <row r="13" spans="1:6" ht="15" customHeight="1">
      <c r="A13" s="248"/>
      <c r="B13" s="247"/>
      <c r="C13" s="251"/>
      <c r="D13" s="249"/>
      <c r="E13" s="247" t="s">
        <v>84</v>
      </c>
      <c r="F13" s="253">
        <f>SUM(F7:F12)</f>
        <v>0</v>
      </c>
    </row>
    <row r="14" spans="1:6" ht="15" customHeight="1">
      <c r="A14" s="246" t="s">
        <v>74</v>
      </c>
      <c r="B14" s="247" t="s">
        <v>43</v>
      </c>
      <c r="C14" s="251"/>
      <c r="D14" s="254" t="s">
        <v>85</v>
      </c>
      <c r="E14" s="247"/>
      <c r="F14" s="253"/>
    </row>
    <row r="15" spans="1:6" ht="15" customHeight="1">
      <c r="A15" s="279">
        <v>1</v>
      </c>
      <c r="B15" s="248" t="s">
        <v>140</v>
      </c>
      <c r="C15" s="251"/>
      <c r="D15" s="281">
        <v>1</v>
      </c>
      <c r="E15" s="247" t="s">
        <v>42</v>
      </c>
      <c r="F15" s="251"/>
    </row>
    <row r="16" spans="1:6" ht="15" customHeight="1">
      <c r="A16" s="279">
        <v>2</v>
      </c>
      <c r="B16" s="248" t="s">
        <v>90</v>
      </c>
      <c r="C16" s="251"/>
      <c r="D16" s="281">
        <f>D15+1</f>
        <v>2</v>
      </c>
      <c r="E16" s="248" t="s">
        <v>86</v>
      </c>
      <c r="F16" s="251"/>
    </row>
    <row r="17" spans="1:6" ht="15" customHeight="1">
      <c r="A17" s="279">
        <v>3</v>
      </c>
      <c r="B17" s="248" t="s">
        <v>94</v>
      </c>
      <c r="C17" s="251"/>
      <c r="D17" s="281">
        <f>D16+1</f>
        <v>3</v>
      </c>
      <c r="E17" s="248" t="s">
        <v>88</v>
      </c>
      <c r="F17" s="255"/>
    </row>
    <row r="18" spans="1:6" ht="15" customHeight="1">
      <c r="A18" s="247"/>
      <c r="B18" s="247" t="s">
        <v>87</v>
      </c>
      <c r="C18" s="253">
        <f>SUM(C15:C17)</f>
        <v>0</v>
      </c>
      <c r="D18" s="281">
        <f>D17+1</f>
        <v>4</v>
      </c>
      <c r="E18" s="248" t="s">
        <v>89</v>
      </c>
      <c r="F18" s="251"/>
    </row>
    <row r="19" spans="1:6" ht="15" customHeight="1">
      <c r="A19" s="278"/>
      <c r="B19" s="288"/>
      <c r="D19" s="279">
        <f>D18+1</f>
        <v>5</v>
      </c>
      <c r="E19" s="248" t="s">
        <v>91</v>
      </c>
      <c r="F19" s="251"/>
    </row>
    <row r="20" spans="1:6" ht="15" customHeight="1">
      <c r="A20" s="247"/>
      <c r="B20" s="247" t="s">
        <v>141</v>
      </c>
      <c r="C20" s="253">
        <f>C12+C18</f>
        <v>0</v>
      </c>
      <c r="D20" s="279"/>
      <c r="E20" s="252" t="s">
        <v>95</v>
      </c>
      <c r="F20" s="251"/>
    </row>
    <row r="21" spans="1:6" ht="15" customHeight="1">
      <c r="A21" s="247"/>
      <c r="B21" s="247"/>
      <c r="C21" s="251"/>
      <c r="D21" s="249"/>
      <c r="E21" s="247" t="s">
        <v>96</v>
      </c>
      <c r="F21" s="259">
        <f>SUM(F16:F20)</f>
        <v>0</v>
      </c>
    </row>
    <row r="22" spans="1:6" ht="15" customHeight="1">
      <c r="A22" s="247" t="s">
        <v>9</v>
      </c>
      <c r="B22" s="247" t="s">
        <v>98</v>
      </c>
      <c r="C22" s="253"/>
      <c r="D22" s="256"/>
      <c r="E22" s="247"/>
      <c r="F22" s="259"/>
    </row>
    <row r="23" spans="1:6" ht="15" customHeight="1">
      <c r="A23" s="246"/>
      <c r="B23" s="247" t="s">
        <v>44</v>
      </c>
      <c r="C23" s="253"/>
      <c r="D23" s="256" t="s">
        <v>97</v>
      </c>
      <c r="E23" s="247"/>
      <c r="F23" s="253"/>
    </row>
    <row r="24" spans="1:6" ht="15" customHeight="1">
      <c r="A24" s="279">
        <v>1</v>
      </c>
      <c r="B24" s="257" t="s">
        <v>100</v>
      </c>
      <c r="C24" s="251"/>
      <c r="D24" s="281">
        <v>1</v>
      </c>
      <c r="E24" s="247" t="s">
        <v>58</v>
      </c>
      <c r="F24" s="248"/>
    </row>
    <row r="25" spans="1:6" ht="15" customHeight="1">
      <c r="A25" s="279">
        <v>2</v>
      </c>
      <c r="B25" s="248" t="s">
        <v>101</v>
      </c>
      <c r="C25" s="251"/>
      <c r="D25" s="258"/>
      <c r="E25" s="250" t="s">
        <v>103</v>
      </c>
      <c r="F25" s="251"/>
    </row>
    <row r="26" spans="1:6" ht="15" customHeight="1">
      <c r="A26" s="246"/>
      <c r="B26" s="247" t="s">
        <v>102</v>
      </c>
      <c r="C26" s="253">
        <f>SUM(C24:C25)</f>
        <v>0</v>
      </c>
      <c r="D26" s="258"/>
      <c r="E26" s="247" t="s">
        <v>146</v>
      </c>
      <c r="F26" s="259">
        <f>F25</f>
        <v>0</v>
      </c>
    </row>
    <row r="27" spans="1:6" ht="15" customHeight="1">
      <c r="A27" s="248"/>
      <c r="B27" s="248"/>
      <c r="C27" s="251"/>
      <c r="D27" s="258"/>
      <c r="E27" s="247"/>
      <c r="F27" s="259"/>
    </row>
    <row r="28" spans="1:6" ht="15" customHeight="1">
      <c r="A28" s="247" t="s">
        <v>10</v>
      </c>
      <c r="B28" s="247" t="s">
        <v>11</v>
      </c>
      <c r="C28" s="251"/>
      <c r="D28" s="260"/>
      <c r="E28" s="247"/>
      <c r="F28" s="259"/>
    </row>
    <row r="29" spans="1:6" ht="15" customHeight="1">
      <c r="A29" s="246" t="s">
        <v>75</v>
      </c>
      <c r="B29" s="247" t="s">
        <v>44</v>
      </c>
      <c r="C29" s="253"/>
      <c r="D29" s="288"/>
      <c r="E29" s="286" t="s">
        <v>147</v>
      </c>
      <c r="F29" s="287">
        <f>C50+F13+F21+F26</f>
        <v>0</v>
      </c>
    </row>
    <row r="30" spans="1:6" ht="15" customHeight="1">
      <c r="A30" s="279">
        <v>1</v>
      </c>
      <c r="B30" s="248" t="s">
        <v>136</v>
      </c>
      <c r="C30" s="251"/>
      <c r="D30" s="248"/>
      <c r="E30" s="288"/>
      <c r="F30" s="288"/>
    </row>
    <row r="31" spans="1:6" ht="15" customHeight="1">
      <c r="A31" s="279">
        <f>A30+1</f>
        <v>2</v>
      </c>
      <c r="B31" s="257" t="s">
        <v>104</v>
      </c>
      <c r="C31" s="285"/>
      <c r="D31" s="27"/>
      <c r="E31" s="247"/>
      <c r="F31" s="247"/>
    </row>
    <row r="32" spans="1:6" ht="15" customHeight="1">
      <c r="A32" s="279">
        <f aca="true" t="shared" si="0" ref="A32:A49">A31+1</f>
        <v>3</v>
      </c>
      <c r="B32" s="269" t="s">
        <v>121</v>
      </c>
      <c r="C32" s="251"/>
      <c r="D32" s="247"/>
      <c r="E32" s="246" t="s">
        <v>46</v>
      </c>
      <c r="F32" s="253">
        <f>C20+C26+F29</f>
        <v>0</v>
      </c>
    </row>
    <row r="33" spans="1:6" ht="15" customHeight="1">
      <c r="A33" s="279">
        <f t="shared" si="0"/>
        <v>4</v>
      </c>
      <c r="B33" s="248" t="s">
        <v>93</v>
      </c>
      <c r="C33" s="251"/>
      <c r="D33" s="288"/>
      <c r="E33" s="288"/>
      <c r="F33" s="288"/>
    </row>
    <row r="34" spans="1:6" ht="15" customHeight="1">
      <c r="A34" s="279">
        <f t="shared" si="0"/>
        <v>5</v>
      </c>
      <c r="B34" s="270" t="s">
        <v>105</v>
      </c>
      <c r="C34" s="268"/>
      <c r="D34" s="288"/>
      <c r="E34" s="288"/>
      <c r="F34" s="288"/>
    </row>
    <row r="35" spans="1:6" s="28" customFormat="1" ht="15" customHeight="1">
      <c r="A35" s="279">
        <f t="shared" si="0"/>
        <v>6</v>
      </c>
      <c r="B35" s="257" t="s">
        <v>106</v>
      </c>
      <c r="C35" s="268"/>
      <c r="D35" s="247"/>
      <c r="E35" s="247"/>
      <c r="F35" s="247"/>
    </row>
    <row r="36" spans="1:6" ht="15" customHeight="1">
      <c r="A36" s="279">
        <f t="shared" si="0"/>
        <v>7</v>
      </c>
      <c r="B36" s="261" t="s">
        <v>107</v>
      </c>
      <c r="C36" s="268"/>
      <c r="D36" s="248"/>
      <c r="E36" s="247"/>
      <c r="F36" s="247"/>
    </row>
    <row r="37" spans="1:6" s="28" customFormat="1" ht="15" customHeight="1">
      <c r="A37" s="279">
        <f t="shared" si="0"/>
        <v>8</v>
      </c>
      <c r="B37" s="248" t="s">
        <v>108</v>
      </c>
      <c r="C37" s="251"/>
      <c r="D37" s="262"/>
      <c r="E37" s="247"/>
      <c r="F37" s="247"/>
    </row>
    <row r="38" spans="1:6" ht="15" customHeight="1">
      <c r="A38" s="279">
        <f t="shared" si="0"/>
        <v>9</v>
      </c>
      <c r="B38" s="248" t="s">
        <v>109</v>
      </c>
      <c r="C38" s="251"/>
      <c r="D38" s="249"/>
      <c r="E38" s="247"/>
      <c r="F38" s="248"/>
    </row>
    <row r="39" spans="1:6" ht="15" customHeight="1">
      <c r="A39" s="279">
        <f t="shared" si="0"/>
        <v>10</v>
      </c>
      <c r="B39" s="248" t="s">
        <v>110</v>
      </c>
      <c r="C39" s="251"/>
      <c r="D39" s="249"/>
      <c r="E39" s="248"/>
      <c r="F39" s="263"/>
    </row>
    <row r="40" spans="1:6" ht="15" customHeight="1">
      <c r="A40" s="279">
        <f t="shared" si="0"/>
        <v>11</v>
      </c>
      <c r="B40" s="248" t="s">
        <v>111</v>
      </c>
      <c r="C40" s="251"/>
      <c r="D40" s="249"/>
      <c r="E40" s="264"/>
      <c r="F40" s="265"/>
    </row>
    <row r="41" spans="1:6" ht="15" customHeight="1">
      <c r="A41" s="279">
        <f t="shared" si="0"/>
        <v>12</v>
      </c>
      <c r="B41" s="248" t="s">
        <v>112</v>
      </c>
      <c r="C41" s="251"/>
      <c r="D41" s="249"/>
      <c r="E41" s="248"/>
      <c r="F41" s="265"/>
    </row>
    <row r="42" spans="1:6" ht="15" customHeight="1">
      <c r="A42" s="279">
        <f t="shared" si="0"/>
        <v>13</v>
      </c>
      <c r="B42" s="248" t="s">
        <v>113</v>
      </c>
      <c r="C42" s="251"/>
      <c r="D42" s="248"/>
      <c r="E42" s="248"/>
      <c r="F42" s="265"/>
    </row>
    <row r="43" spans="1:6" ht="15" customHeight="1">
      <c r="A43" s="279">
        <f t="shared" si="0"/>
        <v>14</v>
      </c>
      <c r="B43" s="248" t="s">
        <v>135</v>
      </c>
      <c r="C43" s="251"/>
      <c r="D43" s="248"/>
      <c r="E43" s="248"/>
      <c r="F43" s="265"/>
    </row>
    <row r="44" spans="1:6" ht="15" customHeight="1">
      <c r="A44" s="279">
        <f t="shared" si="0"/>
        <v>15</v>
      </c>
      <c r="B44" s="248" t="s">
        <v>114</v>
      </c>
      <c r="C44" s="251"/>
      <c r="D44" s="247"/>
      <c r="E44" s="248"/>
      <c r="F44" s="265"/>
    </row>
    <row r="45" spans="1:6" ht="15" customHeight="1">
      <c r="A45" s="279">
        <f t="shared" si="0"/>
        <v>16</v>
      </c>
      <c r="B45" s="248" t="s">
        <v>115</v>
      </c>
      <c r="C45" s="251"/>
      <c r="D45" s="248"/>
      <c r="E45" s="248"/>
      <c r="F45" s="265"/>
    </row>
    <row r="46" spans="1:6" ht="15" customHeight="1">
      <c r="A46" s="279">
        <f t="shared" si="0"/>
        <v>17</v>
      </c>
      <c r="B46" s="248" t="s">
        <v>116</v>
      </c>
      <c r="C46" s="251"/>
      <c r="D46" s="248"/>
      <c r="E46" s="278"/>
      <c r="F46" s="278"/>
    </row>
    <row r="47" spans="1:6" ht="15" customHeight="1">
      <c r="A47" s="279">
        <f t="shared" si="0"/>
        <v>18</v>
      </c>
      <c r="B47" s="248" t="s">
        <v>117</v>
      </c>
      <c r="C47" s="251"/>
      <c r="D47" s="248"/>
      <c r="E47" s="248"/>
      <c r="F47" s="248"/>
    </row>
    <row r="48" spans="1:6" s="28" customFormat="1" ht="15" customHeight="1">
      <c r="A48" s="279">
        <f t="shared" si="0"/>
        <v>19</v>
      </c>
      <c r="B48" s="248" t="s">
        <v>118</v>
      </c>
      <c r="C48" s="251"/>
      <c r="D48" s="248"/>
      <c r="E48" s="248"/>
      <c r="F48" s="248"/>
    </row>
    <row r="49" spans="1:6" ht="15" customHeight="1">
      <c r="A49" s="279">
        <f t="shared" si="0"/>
        <v>20</v>
      </c>
      <c r="B49" s="248" t="s">
        <v>119</v>
      </c>
      <c r="C49" s="251"/>
      <c r="D49" s="284"/>
      <c r="E49" s="248"/>
      <c r="F49" s="248"/>
    </row>
    <row r="50" spans="1:6" ht="12.75" customHeight="1" thickBot="1">
      <c r="A50" s="266"/>
      <c r="B50" s="267" t="s">
        <v>120</v>
      </c>
      <c r="C50" s="290">
        <f>SUM(C30:C49)</f>
        <v>0</v>
      </c>
      <c r="D50" s="289"/>
      <c r="E50" s="266"/>
      <c r="F50" s="277"/>
    </row>
  </sheetData>
  <sheetProtection/>
  <mergeCells count="7">
    <mergeCell ref="F3:F5"/>
    <mergeCell ref="B2:E2"/>
    <mergeCell ref="A3:A5"/>
    <mergeCell ref="B3:B5"/>
    <mergeCell ref="C3:C5"/>
    <mergeCell ref="D3:D5"/>
    <mergeCell ref="E3:E5"/>
  </mergeCells>
  <hyperlinks>
    <hyperlink ref="B24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Footer>&amp;L
AMFI MONTHLY
&amp;C
March 2019
&amp;R
4/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AMFI</dc:creator>
  <cp:keywords/>
  <dc:description/>
  <cp:lastModifiedBy>Simcy</cp:lastModifiedBy>
  <cp:lastPrinted>2019-03-08T05:19:58Z</cp:lastPrinted>
  <dcterms:created xsi:type="dcterms:W3CDTF">2003-05-20T17:13:58Z</dcterms:created>
  <dcterms:modified xsi:type="dcterms:W3CDTF">2019-03-08T05:20:18Z</dcterms:modified>
  <cp:category/>
  <cp:version/>
  <cp:contentType/>
  <cp:contentStatus/>
</cp:coreProperties>
</file>